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tables/table2.xml" ContentType="application/vnd.openxmlformats-officedocument.spreadsheetml.table+xml"/>
  <Override PartName="/xl/worksheets/sheet6.xml" ContentType="application/vnd.openxmlformats-officedocument.spreadsheetml.worksheet+xml"/>
  <Override PartName="/xl/tables/table3.xml" ContentType="application/vnd.openxmlformats-officedocument.spreadsheetml.table+xml"/>
  <Override PartName="/xl/worksheets/sheet7.xml" ContentType="application/vnd.openxmlformats-officedocument.spreadsheetml.worksheet+xml"/>
  <Override PartName="/xl/tables/table4.xml" ContentType="application/vnd.openxmlformats-officedocument.spreadsheetml.table+xml"/>
  <Override PartName="/xl/worksheets/sheet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xWindow="0" yWindow="0" windowWidth="16384" windowHeight="8192" tabRatio="500" firstSheet="0" activeTab="0" autoFilterDateGrouping="1"/>
  </bookViews>
  <sheets>
    <sheet xmlns:r="http://schemas.openxmlformats.org/officeDocument/2006/relationships" name="README" sheetId="1" state="visible" r:id="rId1"/>
    <sheet xmlns:r="http://schemas.openxmlformats.org/officeDocument/2006/relationships" name="Listings" sheetId="2" state="visible" r:id="rId2"/>
    <sheet xmlns:r="http://schemas.openxmlformats.org/officeDocument/2006/relationships" name="Pricing Calculator" sheetId="3" state="visible" r:id="rId3"/>
    <sheet xmlns:r="http://schemas.openxmlformats.org/officeDocument/2006/relationships" name="Dashboard" sheetId="4" state="visible" r:id="rId4"/>
    <sheet xmlns:r="http://schemas.openxmlformats.org/officeDocument/2006/relationships" name="Transactions" sheetId="5" state="visible" r:id="rId5"/>
    <sheet xmlns:r="http://schemas.openxmlformats.org/officeDocument/2006/relationships" name="JournalEntries" sheetId="6" state="visible" r:id="rId6"/>
    <sheet xmlns:r="http://schemas.openxmlformats.org/officeDocument/2006/relationships" name="Periods" sheetId="7" state="visible" r:id="rId7"/>
    <sheet xmlns:r="http://schemas.openxmlformats.org/officeDocument/2006/relationships" name="_PowerQuery_M" sheetId="8" state="hidden" r:id="rId8"/>
  </sheets>
  <definedNames/>
  <calcPr calcId="124519" fullCalcOnLoad="1" refMode="A1" iterate="0" iterateCount="100" iterateDelta="0.0001"/>
</workbook>
</file>

<file path=xl/styles.xml><?xml version="1.0" encoding="utf-8"?>
<styleSheet xmlns="http://schemas.openxmlformats.org/spreadsheetml/2006/main">
  <numFmts count="7">
    <numFmt numFmtId="164" formatCode="\$#,##0.00"/>
    <numFmt numFmtId="165" formatCode="0.0%"/>
    <numFmt numFmtId="166" formatCode="\$#,##0.00;[RED]&quot;($&quot;#,##0.00\);\-"/>
    <numFmt numFmtId="167" formatCode="yyyy\-mm\-dd"/>
    <numFmt numFmtId="168" formatCode="yyyy-mm-dd h:mm:ss"/>
    <numFmt numFmtId="169" formatCode="yyyy-mm-dd"/>
    <numFmt numFmtId="170" formatCode="&quot;$&quot;#,##0.00"/>
  </numFmts>
  <fonts count="38">
    <font>
      <name val="Calibri"/>
      <charset val="1"/>
      <family val="2"/>
      <color theme="1"/>
      <sz val="11"/>
    </font>
    <font>
      <name val="Arial"/>
      <family val="0"/>
      <sz val="10"/>
    </font>
    <font>
      <name val="Arial"/>
      <family val="0"/>
      <sz val="10"/>
    </font>
    <font>
      <name val="Arial"/>
      <family val="0"/>
      <sz val="10"/>
    </font>
    <font>
      <name val="Arial"/>
      <charset val="1"/>
      <family val="0"/>
      <b val="1"/>
      <color rgb="FF1F3864"/>
      <sz val="24"/>
    </font>
    <font>
      <name val="Arial"/>
      <charset val="1"/>
      <family val="0"/>
      <i val="1"/>
      <color rgb="FF595959"/>
      <sz val="12"/>
    </font>
    <font>
      <name val="Arial"/>
      <charset val="1"/>
      <family val="0"/>
      <b val="1"/>
      <color rgb="FF1F3864"/>
      <sz val="12"/>
    </font>
    <font>
      <name val="Arial"/>
      <charset val="1"/>
      <family val="0"/>
      <sz val="10"/>
    </font>
    <font>
      <name val="Arial"/>
      <charset val="1"/>
      <family val="0"/>
      <b val="1"/>
      <color rgb="FF1F3864"/>
      <sz val="16"/>
    </font>
    <font>
      <name val="Arial"/>
      <charset val="1"/>
      <family val="0"/>
      <i val="1"/>
      <color rgb="FF595959"/>
      <sz val="10"/>
    </font>
    <font>
      <name val="Arial"/>
      <charset val="1"/>
      <family val="0"/>
      <b val="1"/>
      <color rgb="FFFFFFFF"/>
      <sz val="11"/>
    </font>
    <font>
      <name val="Arial"/>
      <charset val="1"/>
      <family val="0"/>
      <color rgb="FF0000FF"/>
      <sz val="10"/>
    </font>
    <font>
      <name val="Arial"/>
      <charset val="1"/>
      <family val="0"/>
      <b val="1"/>
      <color rgb="FF1F3864"/>
      <sz val="20"/>
    </font>
    <font>
      <name val="Arial"/>
      <charset val="1"/>
      <family val="0"/>
      <b val="1"/>
      <color rgb="FF0000FF"/>
      <sz val="11"/>
    </font>
    <font>
      <name val="Arial"/>
      <charset val="1"/>
      <family val="0"/>
      <color rgb="FF000000"/>
      <sz val="11"/>
    </font>
    <font>
      <name val="Arial"/>
      <charset val="1"/>
      <family val="0"/>
      <b val="1"/>
      <sz val="10"/>
    </font>
    <font>
      <name val="Arial"/>
      <charset val="1"/>
      <family val="0"/>
      <b val="1"/>
      <color rgb="FF000000"/>
      <sz val="11"/>
    </font>
    <font>
      <name val="Arial"/>
      <charset val="1"/>
      <family val="0"/>
      <b val="1"/>
      <i val="1"/>
      <color rgb="FF595959"/>
      <sz val="9"/>
    </font>
    <font>
      <name val="Arial"/>
      <charset val="1"/>
      <family val="0"/>
      <i val="1"/>
      <color rgb="FF595959"/>
      <sz val="9"/>
    </font>
    <font>
      <name val="Arial"/>
      <charset val="1"/>
      <family val="0"/>
      <b val="1"/>
      <color rgb="FF1F3864"/>
      <sz val="22"/>
    </font>
    <font>
      <name val="Arial"/>
      <charset val="1"/>
      <family val="0"/>
      <b val="1"/>
      <sz val="11"/>
    </font>
    <font>
      <name val="Arial"/>
      <charset val="1"/>
      <family val="0"/>
      <b val="1"/>
      <color rgb="FF0000FF"/>
      <sz val="14"/>
    </font>
    <font>
      <name val="Arial"/>
      <charset val="1"/>
      <family val="0"/>
      <b val="1"/>
      <color rgb="FF595959"/>
      <sz val="10"/>
    </font>
    <font>
      <name val="Arial"/>
      <charset val="1"/>
      <family val="0"/>
      <b val="1"/>
      <color rgb="FF595959"/>
      <sz val="9"/>
    </font>
    <font>
      <name val="Arial"/>
      <charset val="1"/>
      <family val="0"/>
      <b val="1"/>
      <color rgb="FF1F3864"/>
      <sz val="14"/>
    </font>
    <font>
      <name val="Arial"/>
      <charset val="1"/>
      <family val="0"/>
      <b val="1"/>
      <color rgb="FF1F3864"/>
      <sz val="13"/>
    </font>
    <font>
      <name val="Arial"/>
      <charset val="1"/>
      <family val="0"/>
      <color rgb="FF008000"/>
      <sz val="10"/>
    </font>
    <font>
      <name val="Arial"/>
      <charset val="1"/>
      <family val="0"/>
      <i val="1"/>
      <color rgb="FF008000"/>
      <sz val="10"/>
    </font>
    <font>
      <name val="Arial"/>
      <charset val="1"/>
      <family val="0"/>
      <b val="1"/>
      <color rgb="FF1F3864"/>
      <sz val="11"/>
    </font>
    <font>
      <name val="Arial"/>
      <charset val="1"/>
      <family val="0"/>
      <b val="1"/>
      <color rgb="FF006100"/>
      <sz val="12"/>
    </font>
    <font>
      <name val="Calibri"/>
      <family val="2"/>
      <b val="1"/>
      <color rgb="FF000000"/>
      <sz val="18"/>
    </font>
    <font>
      <name val="Calibri"/>
      <family val="2"/>
      <color rgb="FF000000"/>
      <sz val="10"/>
    </font>
    <font>
      <name val="Calibri"/>
      <family val="2"/>
      <b val="1"/>
      <color rgb="FF000000"/>
      <sz val="10"/>
    </font>
    <font>
      <name val="Arial"/>
      <charset val="1"/>
      <family val="0"/>
      <i val="1"/>
      <color rgb="FFC00000"/>
      <sz val="9"/>
    </font>
    <font>
      <name val="Arial"/>
      <charset val="1"/>
      <family val="0"/>
      <color rgb="FF000000"/>
      <sz val="10"/>
    </font>
    <font>
      <name val="Arial"/>
      <charset val="1"/>
      <family val="0"/>
      <b val="1"/>
      <color rgb="FF000000"/>
      <sz val="10"/>
    </font>
    <font>
      <name val="Consolas"/>
      <charset val="1"/>
      <family val="0"/>
      <b val="1"/>
      <color rgb="FF1F3864"/>
      <sz val="11"/>
    </font>
    <font>
      <name val="Consolas"/>
      <charset val="1"/>
      <family val="0"/>
      <color rgb="FF404040"/>
      <sz val="10"/>
    </font>
  </fonts>
  <fills count="8">
    <fill>
      <patternFill/>
    </fill>
    <fill>
      <patternFill patternType="gray125"/>
    </fill>
    <fill>
      <patternFill patternType="solid">
        <fgColor rgb="FFD9E1F2"/>
        <bgColor rgb="FFD9D9D9"/>
      </patternFill>
    </fill>
    <fill>
      <patternFill patternType="solid">
        <fgColor rgb="FF1F3864"/>
        <bgColor rgb="FF404040"/>
      </patternFill>
    </fill>
    <fill>
      <patternFill patternType="solid">
        <fgColor rgb="FFFFFF00"/>
        <bgColor rgb="FFFFFF00"/>
      </patternFill>
    </fill>
    <fill>
      <patternFill patternType="solid">
        <fgColor rgb="FFE2EFDA"/>
        <bgColor rgb="FFD9EAD3"/>
      </patternFill>
    </fill>
    <fill>
      <patternFill patternType="solid">
        <fgColor rgb="FFF2F2F2"/>
        <bgColor rgb="FFE2EFDA"/>
      </patternFill>
    </fill>
    <fill>
      <patternFill patternType="solid">
        <fgColor rgb="FFC6EFCE"/>
        <bgColor rgb="FFD9EAD3"/>
      </patternFill>
    </fill>
  </fills>
  <borders count="16">
    <border>
      <left/>
      <right/>
      <top/>
      <bottom/>
      <diagonal/>
    </border>
    <border>
      <left style="thin">
        <color rgb="FFBFBFBF"/>
      </left>
      <right style="thin">
        <color rgb="FFBFBFBF"/>
      </right>
      <top style="thin">
        <color rgb="FFBFBFBF"/>
      </top>
      <bottom style="thin">
        <color rgb="FFBFBFBF"/>
      </bottom>
      <diagonal/>
    </border>
    <border>
      <left style="medium">
        <color rgb="FF1F3864"/>
      </left>
      <right style="medium">
        <color rgb="FF1F3864"/>
      </right>
      <top style="medium">
        <color rgb="FF1F3864"/>
      </top>
      <bottom style="medium">
        <color rgb="FF1F3864"/>
      </bottom>
      <diagonal/>
    </border>
    <border>
      <left/>
      <right/>
      <top style="medium">
        <color rgb="FF1F3864"/>
      </top>
      <bottom/>
      <diagonal/>
    </border>
    <border>
      <left/>
      <right style="medium">
        <color rgb="FF1F3864"/>
      </right>
      <top style="medium">
        <color rgb="FF1F3864"/>
      </top>
      <bottom/>
      <diagonal/>
    </border>
    <border>
      <left/>
      <right/>
      <top style="medium">
        <color rgb="FF1F3864"/>
      </top>
      <bottom style="medium">
        <color rgb="FF1F3864"/>
      </bottom>
      <diagonal/>
    </border>
    <border>
      <left/>
      <right style="medium">
        <color rgb="FF1F3864"/>
      </right>
      <top style="medium">
        <color rgb="FF1F3864"/>
      </top>
      <bottom style="medium">
        <color rgb="FF1F3864"/>
      </bottom>
      <diagonal/>
    </border>
    <border>
      <left style="medium">
        <color rgb="FF1F3864"/>
      </left>
      <right/>
      <top/>
      <bottom/>
      <diagonal/>
    </border>
    <border>
      <left/>
      <right style="medium">
        <color rgb="FF1F3864"/>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right/>
      <top style="thin">
        <color rgb="FFBFBFBF"/>
      </top>
      <bottom/>
      <diagonal/>
    </border>
    <border>
      <left/>
      <right style="thin">
        <color rgb="FFBFBFBF"/>
      </right>
      <top style="thin">
        <color rgb="FFBFBFBF"/>
      </top>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s>
  <cellStyleXfs count="6">
    <xf numFmtId="0" fontId="0" fillId="0" borderId="0" applyAlignment="1">
      <alignment horizontal="general" vertical="bottom"/>
    </xf>
    <xf numFmtId="43" fontId="3" fillId="0" borderId="0"/>
    <xf numFmtId="41" fontId="3" fillId="0" borderId="0"/>
    <xf numFmtId="44" fontId="3" fillId="0" borderId="0"/>
    <xf numFmtId="42" fontId="3" fillId="0" borderId="0"/>
    <xf numFmtId="9" fontId="3" fillId="0" borderId="0"/>
  </cellStyleXfs>
  <cellXfs count="130">
    <xf numFmtId="0" fontId="0" fillId="0" borderId="0" applyAlignment="1" pivotButton="0" quotePrefix="0" xfId="0">
      <alignment horizontal="general" vertical="bottom"/>
    </xf>
    <xf numFmtId="0" fontId="4" fillId="0" borderId="0" applyAlignment="1" pivotButton="0" quotePrefix="0" xfId="0">
      <alignment horizontal="left" vertical="center"/>
    </xf>
    <xf numFmtId="0" fontId="5" fillId="0" borderId="0" applyAlignment="1" pivotButton="0" quotePrefix="0" xfId="0">
      <alignment horizontal="general" vertical="bottom"/>
    </xf>
    <xf numFmtId="0" fontId="6" fillId="2" borderId="0" applyAlignment="1" pivotButton="0" quotePrefix="0" xfId="0">
      <alignment horizontal="general" vertical="bottom"/>
    </xf>
    <xf numFmtId="0" fontId="7" fillId="0" borderId="0" applyAlignment="1" pivotButton="0" quotePrefix="0" xfId="0">
      <alignment horizontal="general" vertical="top" wrapText="1"/>
    </xf>
    <xf numFmtId="0" fontId="7" fillId="0" borderId="0" applyAlignment="1" pivotButton="0" quotePrefix="0" xfId="0">
      <alignment horizontal="general" vertical="top" wrapText="1" indent="1"/>
    </xf>
    <xf numFmtId="0" fontId="8" fillId="0" borderId="0" applyAlignment="1" pivotButton="0" quotePrefix="0" xfId="0">
      <alignment horizontal="left" vertical="center"/>
    </xf>
    <xf numFmtId="0" fontId="9" fillId="0" borderId="0" applyAlignment="1" pivotButton="0" quotePrefix="0" xfId="0">
      <alignment horizontal="general" vertical="bottom"/>
    </xf>
    <xf numFmtId="0" fontId="10" fillId="3" borderId="1" applyAlignment="1" pivotButton="0" quotePrefix="0" xfId="0">
      <alignment horizontal="center" vertical="center"/>
    </xf>
    <xf numFmtId="0" fontId="11" fillId="0" borderId="1" applyAlignment="1" pivotButton="0" quotePrefix="0" xfId="0">
      <alignment horizontal="general" vertical="bottom"/>
    </xf>
    <xf numFmtId="164" fontId="11" fillId="0" borderId="1" applyAlignment="1" pivotButton="0" quotePrefix="0" xfId="0">
      <alignment horizontal="general" vertical="bottom"/>
    </xf>
    <xf numFmtId="0" fontId="12" fillId="0" borderId="0" applyAlignment="1" pivotButton="0" quotePrefix="0" xfId="0">
      <alignment horizontal="left" vertical="center"/>
    </xf>
    <xf numFmtId="0" fontId="9" fillId="0" borderId="0" applyAlignment="1" pivotButton="0" quotePrefix="0" xfId="0">
      <alignment horizontal="general" vertical="bottom"/>
    </xf>
    <xf numFmtId="0" fontId="10" fillId="3" borderId="0" applyAlignment="1" pivotButton="0" quotePrefix="0" xfId="0">
      <alignment horizontal="general" vertical="bottom"/>
    </xf>
    <xf numFmtId="0" fontId="7" fillId="0" borderId="0" applyAlignment="1" pivotButton="0" quotePrefix="0" xfId="0">
      <alignment horizontal="general" vertical="bottom"/>
    </xf>
    <xf numFmtId="164" fontId="13" fillId="4" borderId="1" applyAlignment="1" pivotButton="0" quotePrefix="0" xfId="0">
      <alignment horizontal="right" vertical="bottom"/>
    </xf>
    <xf numFmtId="165" fontId="13" fillId="4" borderId="1" applyAlignment="1" pivotButton="0" quotePrefix="0" xfId="0">
      <alignment horizontal="right" vertical="bottom"/>
    </xf>
    <xf numFmtId="164" fontId="14" fillId="0" borderId="1" applyAlignment="1" pivotButton="0" quotePrefix="0" xfId="0">
      <alignment horizontal="right" vertical="bottom"/>
    </xf>
    <xf numFmtId="0" fontId="15" fillId="0" borderId="0" applyAlignment="1" pivotButton="0" quotePrefix="0" xfId="0">
      <alignment horizontal="general" vertical="bottom"/>
    </xf>
    <xf numFmtId="164" fontId="16" fillId="2" borderId="1" applyAlignment="1" pivotButton="0" quotePrefix="0" xfId="0">
      <alignment horizontal="general" vertical="bottom"/>
    </xf>
    <xf numFmtId="164" fontId="16" fillId="0" borderId="1" applyAlignment="1" pivotButton="0" quotePrefix="0" xfId="0">
      <alignment horizontal="right" vertical="bottom"/>
    </xf>
    <xf numFmtId="165" fontId="16" fillId="5" borderId="1" applyAlignment="1" pivotButton="0" quotePrefix="0" xfId="0">
      <alignment horizontal="right" vertical="bottom"/>
    </xf>
    <xf numFmtId="0" fontId="17" fillId="0" borderId="0" applyAlignment="1" pivotButton="0" quotePrefix="0" xfId="0">
      <alignment horizontal="general" vertical="bottom"/>
    </xf>
    <xf numFmtId="0" fontId="18" fillId="0" borderId="0" applyAlignment="1" pivotButton="0" quotePrefix="0" xfId="0">
      <alignment horizontal="general" vertical="bottom" wrapText="1"/>
    </xf>
    <xf numFmtId="0" fontId="19" fillId="0" borderId="0" applyAlignment="1" pivotButton="0" quotePrefix="0" xfId="0">
      <alignment horizontal="left" vertical="center"/>
    </xf>
    <xf numFmtId="0" fontId="20" fillId="0" borderId="0" applyAlignment="1" pivotButton="0" quotePrefix="0" xfId="0">
      <alignment horizontal="right" vertical="bottom"/>
    </xf>
    <xf numFmtId="0" fontId="21" fillId="4" borderId="2" applyAlignment="1" pivotButton="0" quotePrefix="0" xfId="0">
      <alignment horizontal="center" vertical="bottom"/>
    </xf>
    <xf numFmtId="0" fontId="22" fillId="6" borderId="2" applyAlignment="1" pivotButton="0" quotePrefix="0" xfId="0">
      <alignment horizontal="center" vertical="center"/>
    </xf>
    <xf numFmtId="164" fontId="19" fillId="6" borderId="2" applyAlignment="1" pivotButton="0" quotePrefix="0" xfId="0">
      <alignment horizontal="center" vertical="center"/>
    </xf>
    <xf numFmtId="165" fontId="19" fillId="6" borderId="2" applyAlignment="1" pivotButton="0" quotePrefix="0" xfId="0">
      <alignment horizontal="center" vertical="center"/>
    </xf>
    <xf numFmtId="0" fontId="23" fillId="6" borderId="1" applyAlignment="1" pivotButton="0" quotePrefix="0" xfId="0">
      <alignment horizontal="center" vertical="bottom"/>
    </xf>
    <xf numFmtId="165" fontId="24" fillId="6" borderId="1" applyAlignment="1" pivotButton="0" quotePrefix="0" xfId="0">
      <alignment horizontal="center" vertical="bottom"/>
    </xf>
    <xf numFmtId="164" fontId="24" fillId="6" borderId="1" applyAlignment="1" pivotButton="0" quotePrefix="0" xfId="0">
      <alignment horizontal="center" vertical="bottom"/>
    </xf>
    <xf numFmtId="3" fontId="24" fillId="6" borderId="1" applyAlignment="1" pivotButton="0" quotePrefix="0" xfId="0">
      <alignment horizontal="center" vertical="bottom"/>
    </xf>
    <xf numFmtId="0" fontId="25" fillId="0" borderId="0" applyAlignment="1" pivotButton="0" quotePrefix="0" xfId="0">
      <alignment horizontal="general" vertical="bottom"/>
    </xf>
    <xf numFmtId="0" fontId="26" fillId="0" borderId="1" applyAlignment="1" pivotButton="0" quotePrefix="0" xfId="0">
      <alignment horizontal="general" vertical="bottom"/>
    </xf>
    <xf numFmtId="166" fontId="26" fillId="0" borderId="1" applyAlignment="1" pivotButton="0" quotePrefix="0" xfId="0">
      <alignment horizontal="general" vertical="bottom"/>
    </xf>
    <xf numFmtId="0" fontId="27" fillId="0" borderId="1" applyAlignment="1" pivotButton="0" quotePrefix="0" xfId="0">
      <alignment horizontal="general" vertical="bottom"/>
    </xf>
    <xf numFmtId="0" fontId="18" fillId="0" borderId="0" applyAlignment="1" pivotButton="0" quotePrefix="0" xfId="0">
      <alignment horizontal="general" vertical="bottom"/>
    </xf>
    <xf numFmtId="0" fontId="15" fillId="6" borderId="1" applyAlignment="1" pivotButton="0" quotePrefix="0" xfId="0">
      <alignment horizontal="general" vertical="bottom"/>
    </xf>
    <xf numFmtId="0" fontId="0" fillId="6" borderId="0" applyAlignment="1" pivotButton="0" quotePrefix="0" xfId="0">
      <alignment horizontal="general" vertical="bottom"/>
    </xf>
    <xf numFmtId="166" fontId="26" fillId="6" borderId="1" applyAlignment="1" pivotButton="0" quotePrefix="0" xfId="0">
      <alignment horizontal="right" vertical="bottom"/>
    </xf>
    <xf numFmtId="0" fontId="7" fillId="0" borderId="1" applyAlignment="1" pivotButton="0" quotePrefix="0" xfId="0">
      <alignment horizontal="general" vertical="bottom" indent="1"/>
    </xf>
    <xf numFmtId="166" fontId="26" fillId="0" borderId="1" applyAlignment="1" pivotButton="0" quotePrefix="0" xfId="0">
      <alignment horizontal="right" vertical="bottom"/>
    </xf>
    <xf numFmtId="0" fontId="15" fillId="0" borderId="1" applyAlignment="1" pivotButton="0" quotePrefix="0" xfId="0">
      <alignment horizontal="general" vertical="bottom"/>
    </xf>
    <xf numFmtId="166" fontId="28" fillId="2" borderId="1" applyAlignment="1" pivotButton="0" quotePrefix="0" xfId="0">
      <alignment horizontal="right" vertical="bottom"/>
    </xf>
    <xf numFmtId="166" fontId="29" fillId="7" borderId="1" applyAlignment="1" pivotButton="0" quotePrefix="0" xfId="0">
      <alignment horizontal="right" vertical="bottom"/>
    </xf>
    <xf numFmtId="165" fontId="16" fillId="0" borderId="1" applyAlignment="1" pivotButton="0" quotePrefix="0" xfId="0">
      <alignment horizontal="right" vertical="bottom"/>
    </xf>
    <xf numFmtId="0" fontId="23" fillId="0" borderId="0" applyAlignment="1" pivotButton="0" quotePrefix="0" xfId="0">
      <alignment horizontal="general" vertical="bottom"/>
    </xf>
    <xf numFmtId="166" fontId="26" fillId="0" borderId="0" applyAlignment="1" pivotButton="0" quotePrefix="0" xfId="0">
      <alignment horizontal="general" vertical="bottom"/>
    </xf>
    <xf numFmtId="0" fontId="24" fillId="0" borderId="0" applyAlignment="1" pivotButton="0" quotePrefix="0" xfId="0">
      <alignment horizontal="left" vertical="center"/>
    </xf>
    <xf numFmtId="0" fontId="33" fillId="0" borderId="0" applyAlignment="1" pivotButton="0" quotePrefix="0" xfId="0">
      <alignment horizontal="general" vertical="bottom"/>
    </xf>
    <xf numFmtId="167" fontId="7" fillId="0" borderId="1" applyAlignment="1" pivotButton="0" quotePrefix="0" xfId="0">
      <alignment horizontal="general" vertical="bottom"/>
    </xf>
    <xf numFmtId="0" fontId="7" fillId="0" borderId="1" applyAlignment="1" pivotButton="0" quotePrefix="0" xfId="0">
      <alignment horizontal="general" vertical="bottom"/>
    </xf>
    <xf numFmtId="166" fontId="7" fillId="0" borderId="1" applyAlignment="1" pivotButton="0" quotePrefix="0" xfId="0">
      <alignment horizontal="general" vertical="bottom"/>
    </xf>
    <xf numFmtId="166" fontId="34" fillId="0" borderId="1" applyAlignment="1" pivotButton="0" quotePrefix="0" xfId="0">
      <alignment horizontal="general" vertical="bottom"/>
    </xf>
    <xf numFmtId="165" fontId="35" fillId="0" borderId="1" applyAlignment="1" pivotButton="0" quotePrefix="0" xfId="0">
      <alignment horizontal="general" vertical="bottom"/>
    </xf>
    <xf numFmtId="166" fontId="35" fillId="0" borderId="1" applyAlignment="1" pivotButton="0" quotePrefix="0" xfId="0">
      <alignment horizontal="general" vertical="bottom"/>
    </xf>
    <xf numFmtId="3" fontId="7" fillId="0" borderId="1" applyAlignment="1" pivotButton="0" quotePrefix="0" xfId="0">
      <alignment horizontal="general" vertical="bottom"/>
    </xf>
    <xf numFmtId="165" fontId="34" fillId="0" borderId="1" applyAlignment="1" pivotButton="0" quotePrefix="0" xfId="0">
      <alignment horizontal="general" vertical="bottom"/>
    </xf>
    <xf numFmtId="0" fontId="6" fillId="0" borderId="0" applyAlignment="1" pivotButton="0" quotePrefix="0" xfId="0">
      <alignment horizontal="left" vertical="center"/>
    </xf>
    <xf numFmtId="0" fontId="36" fillId="0" borderId="0" applyAlignment="1" pivotButton="0" quotePrefix="0" xfId="0">
      <alignment horizontal="general" vertical="bottom"/>
    </xf>
    <xf numFmtId="0" fontId="37" fillId="0" borderId="0" applyAlignment="1" pivotButton="0" quotePrefix="0" xfId="0">
      <alignment horizontal="general" vertical="bottom"/>
    </xf>
    <xf numFmtId="0" fontId="0" fillId="0" borderId="0" applyAlignment="1" pivotButton="0" quotePrefix="0" xfId="0">
      <alignment horizontal="general" vertical="bottom"/>
    </xf>
    <xf numFmtId="0" fontId="0" fillId="0" borderId="0" pivotButton="0" quotePrefix="0" xfId="0"/>
    <xf numFmtId="0" fontId="4" fillId="0" borderId="0" applyAlignment="1" pivotButton="0" quotePrefix="0" xfId="0">
      <alignment horizontal="left" vertical="center"/>
    </xf>
    <xf numFmtId="0" fontId="5" fillId="0" borderId="0" applyAlignment="1" pivotButton="0" quotePrefix="0" xfId="0">
      <alignment horizontal="general" vertical="bottom"/>
    </xf>
    <xf numFmtId="0" fontId="6" fillId="2" borderId="0" applyAlignment="1" pivotButton="0" quotePrefix="0" xfId="0">
      <alignment horizontal="general" vertical="bottom"/>
    </xf>
    <xf numFmtId="0" fontId="7" fillId="0" borderId="0" applyAlignment="1" pivotButton="0" quotePrefix="0" xfId="0">
      <alignment horizontal="general" vertical="top" wrapText="1"/>
    </xf>
    <xf numFmtId="0" fontId="7" fillId="0" borderId="0" applyAlignment="1" pivotButton="0" quotePrefix="0" xfId="0">
      <alignment horizontal="general" vertical="top" wrapText="1" indent="1"/>
    </xf>
    <xf numFmtId="0" fontId="8" fillId="0" borderId="0" applyAlignment="1" pivotButton="0" quotePrefix="0" xfId="0">
      <alignment horizontal="left" vertical="center"/>
    </xf>
    <xf numFmtId="0" fontId="9" fillId="0" borderId="0" applyAlignment="1" pivotButton="0" quotePrefix="0" xfId="0">
      <alignment horizontal="general" vertical="bottom"/>
    </xf>
    <xf numFmtId="0" fontId="10" fillId="3" borderId="1" applyAlignment="1" pivotButton="0" quotePrefix="0" xfId="0">
      <alignment horizontal="center" vertical="center"/>
    </xf>
    <xf numFmtId="0" fontId="11" fillId="0" borderId="1" applyAlignment="1" pivotButton="0" quotePrefix="0" xfId="0">
      <alignment horizontal="general" vertical="bottom"/>
    </xf>
    <xf numFmtId="164" fontId="11" fillId="0" borderId="1" applyAlignment="1" pivotButton="0" quotePrefix="0" xfId="0">
      <alignment horizontal="general" vertical="bottom"/>
    </xf>
    <xf numFmtId="0" fontId="12" fillId="0" borderId="0" applyAlignment="1" pivotButton="0" quotePrefix="0" xfId="0">
      <alignment horizontal="left" vertical="center"/>
    </xf>
    <xf numFmtId="0" fontId="10" fillId="3" borderId="0" applyAlignment="1" pivotButton="0" quotePrefix="0" xfId="0">
      <alignment horizontal="general" vertical="bottom"/>
    </xf>
    <xf numFmtId="0" fontId="7" fillId="0" borderId="0" applyAlignment="1" pivotButton="0" quotePrefix="0" xfId="0">
      <alignment horizontal="general" vertical="bottom"/>
    </xf>
    <xf numFmtId="164" fontId="13" fillId="4" borderId="1" applyAlignment="1" pivotButton="0" quotePrefix="0" xfId="0">
      <alignment horizontal="right" vertical="bottom"/>
    </xf>
    <xf numFmtId="165" fontId="13" fillId="4" borderId="1" applyAlignment="1" pivotButton="0" quotePrefix="0" xfId="0">
      <alignment horizontal="right" vertical="bottom"/>
    </xf>
    <xf numFmtId="164" fontId="14" fillId="0" borderId="1" applyAlignment="1" pivotButton="0" quotePrefix="0" xfId="0">
      <alignment horizontal="right" vertical="bottom"/>
    </xf>
    <xf numFmtId="0" fontId="15" fillId="0" borderId="0" applyAlignment="1" pivotButton="0" quotePrefix="0" xfId="0">
      <alignment horizontal="general" vertical="bottom"/>
    </xf>
    <xf numFmtId="164" fontId="16" fillId="2" borderId="1" applyAlignment="1" pivotButton="0" quotePrefix="0" xfId="0">
      <alignment horizontal="general" vertical="bottom"/>
    </xf>
    <xf numFmtId="164" fontId="16" fillId="0" borderId="1" applyAlignment="1" pivotButton="0" quotePrefix="0" xfId="0">
      <alignment horizontal="right" vertical="bottom"/>
    </xf>
    <xf numFmtId="165" fontId="16" fillId="5" borderId="1" applyAlignment="1" pivotButton="0" quotePrefix="0" xfId="0">
      <alignment horizontal="right" vertical="bottom"/>
    </xf>
    <xf numFmtId="0" fontId="17" fillId="0" borderId="0" applyAlignment="1" pivotButton="0" quotePrefix="0" xfId="0">
      <alignment horizontal="general" vertical="bottom"/>
    </xf>
    <xf numFmtId="0" fontId="18" fillId="0" borderId="0" applyAlignment="1" pivotButton="0" quotePrefix="0" xfId="0">
      <alignment horizontal="general" vertical="bottom" wrapText="1"/>
    </xf>
    <xf numFmtId="0" fontId="19" fillId="0" borderId="0" applyAlignment="1" pivotButton="0" quotePrefix="0" xfId="0">
      <alignment horizontal="left" vertical="center"/>
    </xf>
    <xf numFmtId="0" fontId="20" fillId="0" borderId="0" applyAlignment="1" pivotButton="0" quotePrefix="0" xfId="0">
      <alignment horizontal="right" vertical="bottom"/>
    </xf>
    <xf numFmtId="0" fontId="21" fillId="4" borderId="2" applyAlignment="1" pivotButton="0" quotePrefix="0" xfId="0">
      <alignment horizontal="center" vertical="bottom"/>
    </xf>
    <xf numFmtId="0" fontId="22" fillId="6" borderId="2" applyAlignment="1" pivotButton="0" quotePrefix="0" xfId="0">
      <alignment horizontal="center" vertical="center"/>
    </xf>
    <xf numFmtId="0" fontId="0" fillId="0" borderId="5" pivotButton="0" quotePrefix="0" xfId="0"/>
    <xf numFmtId="0" fontId="0" fillId="0" borderId="6" pivotButton="0" quotePrefix="0" xfId="0"/>
    <xf numFmtId="164" fontId="19" fillId="6" borderId="2" applyAlignment="1" pivotButton="0" quotePrefix="0" xfId="0">
      <alignment horizontal="center" vertical="center"/>
    </xf>
    <xf numFmtId="0" fontId="0" fillId="0" borderId="3" pivotButton="0" quotePrefix="0" xfId="0"/>
    <xf numFmtId="0" fontId="0" fillId="0" borderId="4" pivotButton="0" quotePrefix="0" xfId="0"/>
    <xf numFmtId="165" fontId="19" fillId="6" borderId="2" applyAlignment="1" pivotButton="0" quotePrefix="0" xfId="0">
      <alignment horizontal="center" vertical="center"/>
    </xf>
    <xf numFmtId="0" fontId="0" fillId="0" borderId="9" pivotButton="0" quotePrefix="0" xfId="0"/>
    <xf numFmtId="0" fontId="0" fillId="0" borderId="10" pivotButton="0" quotePrefix="0" xfId="0"/>
    <xf numFmtId="0" fontId="0" fillId="0" borderId="11" pivotButton="0" quotePrefix="0" xfId="0"/>
    <xf numFmtId="0" fontId="23" fillId="6" borderId="1" applyAlignment="1" pivotButton="0" quotePrefix="0" xfId="0">
      <alignment horizontal="center" vertical="bottom"/>
    </xf>
    <xf numFmtId="0" fontId="0" fillId="0" borderId="14" pivotButton="0" quotePrefix="0" xfId="0"/>
    <xf numFmtId="0" fontId="0" fillId="0" borderId="15" pivotButton="0" quotePrefix="0" xfId="0"/>
    <xf numFmtId="165" fontId="24" fillId="6" borderId="1" applyAlignment="1" pivotButton="0" quotePrefix="0" xfId="0">
      <alignment horizontal="center" vertical="bottom"/>
    </xf>
    <xf numFmtId="164" fontId="24" fillId="6" borderId="1" applyAlignment="1" pivotButton="0" quotePrefix="0" xfId="0">
      <alignment horizontal="center" vertical="bottom"/>
    </xf>
    <xf numFmtId="3" fontId="24" fillId="6" borderId="1" applyAlignment="1" pivotButton="0" quotePrefix="0" xfId="0">
      <alignment horizontal="center" vertical="bottom"/>
    </xf>
    <xf numFmtId="0" fontId="25" fillId="0" borderId="0" applyAlignment="1" pivotButton="0" quotePrefix="0" xfId="0">
      <alignment horizontal="general" vertical="bottom"/>
    </xf>
    <xf numFmtId="0" fontId="26" fillId="0" borderId="1" applyAlignment="1" pivotButton="0" quotePrefix="0" xfId="0">
      <alignment horizontal="general" vertical="bottom"/>
    </xf>
    <xf numFmtId="166" fontId="26" fillId="0" borderId="1" applyAlignment="1" pivotButton="0" quotePrefix="0" xfId="0">
      <alignment horizontal="general" vertical="bottom"/>
    </xf>
    <xf numFmtId="0" fontId="27" fillId="0" borderId="1" applyAlignment="1" pivotButton="0" quotePrefix="0" xfId="0">
      <alignment horizontal="general" vertical="bottom"/>
    </xf>
    <xf numFmtId="0" fontId="18" fillId="0" borderId="0" applyAlignment="1" pivotButton="0" quotePrefix="0" xfId="0">
      <alignment horizontal="general" vertical="bottom"/>
    </xf>
    <xf numFmtId="0" fontId="15" fillId="6" borderId="1" applyAlignment="1" pivotButton="0" quotePrefix="0" xfId="0">
      <alignment horizontal="general" vertical="bottom"/>
    </xf>
    <xf numFmtId="0" fontId="0" fillId="6" borderId="0" applyAlignment="1" pivotButton="0" quotePrefix="0" xfId="0">
      <alignment horizontal="general" vertical="bottom"/>
    </xf>
    <xf numFmtId="166" fontId="26" fillId="6" borderId="1" applyAlignment="1" pivotButton="0" quotePrefix="0" xfId="0">
      <alignment horizontal="right" vertical="bottom"/>
    </xf>
    <xf numFmtId="0" fontId="7" fillId="0" borderId="1" applyAlignment="1" pivotButton="0" quotePrefix="0" xfId="0">
      <alignment horizontal="general" vertical="bottom" indent="1"/>
    </xf>
    <xf numFmtId="166" fontId="26" fillId="0" borderId="1" applyAlignment="1" pivotButton="0" quotePrefix="0" xfId="0">
      <alignment horizontal="right" vertical="bottom"/>
    </xf>
    <xf numFmtId="0" fontId="15" fillId="0" borderId="1" applyAlignment="1" pivotButton="0" quotePrefix="0" xfId="0">
      <alignment horizontal="general" vertical="bottom"/>
    </xf>
    <xf numFmtId="166" fontId="28" fillId="2" borderId="1" applyAlignment="1" pivotButton="0" quotePrefix="0" xfId="0">
      <alignment horizontal="right" vertical="bottom"/>
    </xf>
    <xf numFmtId="166" fontId="29" fillId="7" borderId="1" applyAlignment="1" pivotButton="0" quotePrefix="0" xfId="0">
      <alignment horizontal="right" vertical="bottom"/>
    </xf>
    <xf numFmtId="165" fontId="16" fillId="0" borderId="1" applyAlignment="1" pivotButton="0" quotePrefix="0" xfId="0">
      <alignment horizontal="right" vertical="bottom"/>
    </xf>
    <xf numFmtId="0" fontId="23" fillId="0" borderId="0" applyAlignment="1" pivotButton="0" quotePrefix="0" xfId="0">
      <alignment horizontal="general" vertical="bottom"/>
    </xf>
    <xf numFmtId="166" fontId="26" fillId="0" borderId="0" applyAlignment="1" pivotButton="0" quotePrefix="0" xfId="0">
      <alignment horizontal="general" vertical="bottom"/>
    </xf>
    <xf numFmtId="0" fontId="24" fillId="0" borderId="0" applyAlignment="1" pivotButton="0" quotePrefix="0" xfId="0">
      <alignment horizontal="left" vertical="center"/>
    </xf>
    <xf numFmtId="0" fontId="33" fillId="0" borderId="0" applyAlignment="1" pivotButton="0" quotePrefix="0" xfId="0">
      <alignment horizontal="general" vertical="bottom"/>
    </xf>
    <xf numFmtId="169" fontId="0" fillId="0" borderId="0" pivotButton="0" quotePrefix="0" xfId="0"/>
    <xf numFmtId="170" fontId="0" fillId="0" borderId="0" pivotButton="0" quotePrefix="0" xfId="0"/>
    <xf numFmtId="10" fontId="0" fillId="0" borderId="0" pivotButton="0" quotePrefix="0" xfId="0"/>
    <xf numFmtId="0" fontId="6" fillId="0" borderId="0" applyAlignment="1" pivotButton="0" quotePrefix="0" xfId="0">
      <alignment horizontal="left" vertical="center"/>
    </xf>
    <xf numFmtId="0" fontId="36" fillId="0" borderId="0" applyAlignment="1" pivotButton="0" quotePrefix="0" xfId="0">
      <alignment horizontal="general" vertical="bottom"/>
    </xf>
    <xf numFmtId="0" fontId="37" fillId="0" borderId="0" applyAlignment="1" pivotButton="0" quotePrefix="0" xfId="0">
      <alignment horizontal="general" vertical="bottom"/>
    </xf>
  </cellXfs>
  <cellStyles count="6">
    <cellStyle name="Normal" xfId="0" builtinId="0"/>
    <cellStyle name="Comma" xfId="1" builtinId="3"/>
    <cellStyle name="Comma [0]" xfId="2" builtinId="6"/>
    <cellStyle name="Currency" xfId="3" builtinId="4"/>
    <cellStyle name="Currency [0]" xfId="4" builtinId="7"/>
    <cellStyle name="Percent" xfId="5" builtinId="5"/>
  </cellStyles>
  <dxfs count="9">
    <dxf>
      <fill>
        <patternFill patternType="solid">
          <fgColor rgb="FF1F3864"/>
          <bgColor rgb="FF000000"/>
        </patternFill>
      </fill>
    </dxf>
    <dxf>
      <fill>
        <patternFill patternType="solid">
          <bgColor rgb="FF000000"/>
        </patternFill>
      </fill>
    </dxf>
    <dxf>
      <fill>
        <patternFill patternType="solid">
          <fgColor rgb="FF0000FF"/>
          <bgColor rgb="FF000000"/>
        </patternFill>
      </fill>
    </dxf>
    <dxf>
      <fill>
        <patternFill patternType="solid">
          <fgColor rgb="FFFFFFFF"/>
          <bgColor rgb="FF000000"/>
        </patternFill>
      </fill>
    </dxf>
    <dxf>
      <fill>
        <patternFill>
          <bgColor rgb="FFF4CCCC"/>
        </patternFill>
      </fill>
    </dxf>
    <dxf>
      <fill>
        <patternFill>
          <bgColor rgb="FFD9EAD3"/>
        </patternFill>
      </fill>
    </dxf>
    <dxf>
      <fill>
        <patternFill patternType="solid">
          <fgColor rgb="FFFF0000"/>
          <bgColor rgb="FF000000"/>
        </patternFill>
      </fill>
    </dxf>
    <dxf>
      <fill>
        <patternFill patternType="solid">
          <fgColor rgb="FF000000"/>
          <bgColor rgb="FF000000"/>
        </patternFill>
      </fill>
    </dxf>
    <dxf>
      <fill>
        <patternFill patternType="solid">
          <fgColor rgb="FF008000"/>
          <bgColor rgb="FF000000"/>
        </patternFill>
      </fill>
    </dxf>
  </dxfs>
  <colors>
    <indexedColors>
      <rgbColor rgb="FF000000"/>
      <rgbColor rgb="FFFFFFFF"/>
      <rgbColor rgb="FFC00000"/>
      <rgbColor rgb="FF00FF00"/>
      <rgbColor rgb="FF0000FF"/>
      <rgbColor rgb="FFFFFF00"/>
      <rgbColor rgb="FFFF00FF"/>
      <rgbColor rgb="FF00FFFF"/>
      <rgbColor rgb="FF800000"/>
      <rgbColor rgb="FF008000"/>
      <rgbColor rgb="FF000080"/>
      <rgbColor rgb="FF808000"/>
      <rgbColor rgb="FF800080"/>
      <rgbColor rgb="FF008080"/>
      <rgbColor rgb="FFBFBFBF"/>
      <rgbColor rgb="FF878787"/>
      <rgbColor rgb="FF9999FF"/>
      <rgbColor rgb="FFBE4B48"/>
      <rgbColor rgb="FFF2F2F2"/>
      <rgbColor rgb="FFE2EFDA"/>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D9EAD3"/>
      <rgbColor rgb="FFC6EFCE"/>
      <rgbColor rgb="FFFFFF99"/>
      <rgbColor rgb="FFD9E1F2"/>
      <rgbColor rgb="FFFF99CC"/>
      <rgbColor rgb="FFCC99FF"/>
      <rgbColor rgb="FFF4CCCC"/>
      <rgbColor rgb="FF4F81BD"/>
      <rgbColor rgb="FF4BACC6"/>
      <rgbColor rgb="FF9BBB59"/>
      <rgbColor rgb="FFFFCC00"/>
      <rgbColor rgb="FFFF9900"/>
      <rgbColor rgb="FFFF6600"/>
      <rgbColor rgb="FF8064A2"/>
      <rgbColor rgb="FF969696"/>
      <rgbColor rgb="FF1F3864"/>
      <rgbColor rgb="FF339966"/>
      <rgbColor rgb="FF006100"/>
      <rgbColor rgb="FF333300"/>
      <rgbColor rgb="FF993300"/>
      <rgbColor rgb="FFC0504D"/>
      <rgbColor rgb="FF595959"/>
      <rgbColor rgb="FF404040"/>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worksheet" Target="/xl/worksheets/sheet8.xml" Id="rId8"/><Relationship Type="http://schemas.openxmlformats.org/officeDocument/2006/relationships/styles" Target="styles.xml" Id="rId9"/><Relationship Type="http://schemas.openxmlformats.org/officeDocument/2006/relationships/theme" Target="theme/theme1.xml" Id="rId10"/></Relationships>
</file>

<file path=xl/charts/chart1.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300" b="0" strike="noStrike">
                <a:uFillTx/>
                <a:latin typeface="Arial"/>
              </a:defRPr>
            </a:pPr>
            <a:r>
              <a:rPr sz="1800" b="1" strike="noStrike">
                <a:solidFill>
                  <a:srgbClr val="000000"/>
                </a:solidFill>
                <a:uFillTx/>
                <a:latin typeface="Calibri"/>
              </a:rPr>
              <a:t>Gross Sales by Period</a:t>
            </a:r>
          </a:p>
        </rich>
      </tx>
      <overlay val="0"/>
      <spPr>
        <a:noFill xmlns:a="http://schemas.openxmlformats.org/drawingml/2006/main"/>
        <a:ln xmlns:a="http://schemas.openxmlformats.org/drawingml/2006/main" w="0">
          <a:noFill/>
          <a:prstDash val="solid"/>
        </a:ln>
      </spPr>
    </title>
    <plotArea>
      <lineChart>
        <grouping val="standard"/>
        <varyColors val="0"/>
        <ser>
          <idx val="0"/>
          <order val="0"/>
          <tx>
            <strRef>
              <f>Periods!B4</f>
              <strCache>
                <ptCount val="1"/>
                <pt idx="0">
                  <v>Gross Sales</v>
                </pt>
              </strCache>
            </strRef>
          </tx>
          <spPr>
            <a:solidFill xmlns:a="http://schemas.openxmlformats.org/drawingml/2006/main">
              <a:srgbClr val="BE4B48"/>
            </a:solidFill>
            <a:ln xmlns:a="http://schemas.openxmlformats.org/drawingml/2006/main" w="12600">
              <a:solidFill>
                <a:srgbClr val="BE4B48"/>
              </a:solidFill>
              <a:prstDash val="solid"/>
              <a:round/>
            </a:ln>
          </spPr>
          <marker>
            <symbol val="none"/>
            <spPr>
              <a:ln xmlns:a="http://schemas.openxmlformats.org/drawingml/2006/main">
                <a:prstDash val="solid"/>
              </a:ln>
            </spPr>
          </marker>
          <dLbls>
            <txPr>
              <a:bodyPr xmlns:a="http://schemas.openxmlformats.org/drawingml/2006/main"/>
              <a:lstStyle xmlns:a="http://schemas.openxmlformats.org/drawingml/2006/main"/>
              <a:p xmlns:a="http://schemas.openxmlformats.org/drawingml/2006/main">
                <a:pPr>
                  <a:defRPr sz="1000" b="0" strike="noStrike">
                    <a:uFillTx/>
                    <a:latin typeface="Arial"/>
                  </a:defRPr>
                </a:pPr>
                <a:r>
                  <a:t/>
                </a:r>
              </a:p>
            </txPr>
            <showLegendKey val="0"/>
            <showVal val="0"/>
            <showCatName val="0"/>
            <showSerName val="0"/>
            <showPercent val="0"/>
            <showLeaderLines val="1"/>
          </dLbls>
          <cat>
            <strRef>
              <f>Periods!$A$5:$A$7</f>
              <strCache>
                <ptCount val="3"/>
                <pt idx="0">
                  <v>2025-12</v>
                </pt>
                <pt idx="1">
                  <v>2026-01</v>
                </pt>
                <pt idx="2">
                  <v>2026-02</v>
                </pt>
              </strCache>
            </strRef>
          </cat>
          <val>
            <numRef>
              <f>Periods!$B$5:$B$7</f>
              <numCache>
                <formatCode>\$#,##0.00;[RED]"($"#,##0.00\);\-</formatCode>
                <ptCount val="3"/>
                <pt idx="0">
                  <v>312.84</v>
                </pt>
                <pt idx="1">
                  <v>195.2</v>
                </pt>
                <pt idx="2">
                  <v>220.54</v>
                </pt>
              </numCache>
            </numRef>
          </val>
          <smooth val="1"/>
        </ser>
        <hiLowLines>
          <spPr>
            <a:ln xmlns:a="http://schemas.openxmlformats.org/drawingml/2006/main" w="0">
              <a:noFill/>
              <a:prstDash val="solid"/>
            </a:ln>
          </spPr>
        </hiLowLines>
        <marker val="0"/>
        <axId val="65146070"/>
        <axId val="39893075"/>
      </lineChart>
      <catAx>
        <axId val="65146070"/>
        <scaling>
          <orientation val="minMax"/>
        </scaling>
        <delete val="0"/>
        <axPos val="b"/>
        <title>
          <tx>
            <rich>
              <a:bodyPr xmlns:a="http://schemas.openxmlformats.org/drawingml/2006/main" rot="0"/>
              <a:lstStyle xmlns:a="http://schemas.openxmlformats.org/drawingml/2006/main"/>
              <a:p xmlns:a="http://schemas.openxmlformats.org/drawingml/2006/main">
                <a:pPr>
                  <a:defRPr sz="1300" b="0" strike="noStrike">
                    <a:uFillTx/>
                    <a:latin typeface="Arial"/>
                  </a:defRPr>
                </a:pPr>
                <a:r>
                  <a:rPr sz="1000" b="1" strike="noStrike">
                    <a:solidFill>
                      <a:srgbClr val="000000"/>
                    </a:solidFill>
                    <a:uFillTx/>
                    <a:latin typeface="Calibri"/>
                  </a:rPr>
                  <a:t>Period</a:t>
                </a:r>
              </a:p>
            </rich>
          </tx>
          <overlay val="0"/>
          <spPr>
            <a:noFill xmlns:a="http://schemas.openxmlformats.org/drawingml/2006/main"/>
            <a:ln xmlns:a="http://schemas.openxmlformats.org/drawingml/2006/main" w="0">
              <a:noFill/>
              <a:prstDash val="solid"/>
            </a:ln>
          </spPr>
        </title>
        <numFmt formatCode="General" sourceLinked="1"/>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crossAx val="39893075"/>
        <crosses val="autoZero"/>
        <auto val="1"/>
        <lblAlgn val="ctr"/>
        <lblOffset val="100"/>
        <noMultiLvlLbl val="0"/>
      </catAx>
      <valAx>
        <axId val="39893075"/>
        <scaling>
          <orientation val="minMax"/>
        </scaling>
        <delete val="0"/>
        <axPos val="l"/>
        <majorGridlines>
          <spPr>
            <a:ln xmlns:a="http://schemas.openxmlformats.org/drawingml/2006/main" w="9360">
              <a:solidFill>
                <a:srgbClr val="878787"/>
              </a:solidFill>
              <a:prstDash val="solid"/>
              <a:round/>
            </a:ln>
          </spPr>
        </majorGridlines>
        <title>
          <tx>
            <rich>
              <a:bodyPr xmlns:a="http://schemas.openxmlformats.org/drawingml/2006/main" rot="-5400000"/>
              <a:lstStyle xmlns:a="http://schemas.openxmlformats.org/drawingml/2006/main"/>
              <a:p xmlns:a="http://schemas.openxmlformats.org/drawingml/2006/main">
                <a:pPr>
                  <a:defRPr sz="1300" b="0" strike="noStrike">
                    <a:uFillTx/>
                    <a:latin typeface="Arial"/>
                  </a:defRPr>
                </a:pPr>
                <a:r>
                  <a:rPr sz="1000" b="1" strike="noStrike">
                    <a:solidFill>
                      <a:srgbClr val="000000"/>
                    </a:solidFill>
                    <a:uFillTx/>
                    <a:latin typeface="Calibri"/>
                  </a:rPr>
                  <a:t>USD</a:t>
                </a:r>
              </a:p>
            </rich>
          </tx>
          <overlay val="0"/>
          <spPr>
            <a:noFill xmlns:a="http://schemas.openxmlformats.org/drawingml/2006/main"/>
            <a:ln xmlns:a="http://schemas.openxmlformats.org/drawingml/2006/main" w="0">
              <a:noFill/>
              <a:prstDash val="solid"/>
            </a:ln>
          </spPr>
        </title>
        <numFmt formatCode="\$#,##0.00;[RED]&quot;($&quot;#,##0.00\);\-" sourceLinked="1"/>
        <majorTickMark val="none"/>
        <minorTickMark val="none"/>
        <tickLblPos val="nextTo"/>
        <spPr>
          <a:ln xmlns:a="http://schemas.openxmlformats.org/drawingml/2006/main" w="9360">
            <a:solidFill>
              <a:srgbClr val="878787"/>
            </a:solidFill>
            <a:prstDash val="solid"/>
            <a:roun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crossAx val="65146070"/>
        <crosses val="autoZero"/>
        <crossBetween val="between"/>
      </valAx>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charts/chart2.xml><?xml version="1.0" encoding="utf-8"?>
<chartSpace xmlns="http://schemas.openxmlformats.org/drawingml/2006/chart">
  <chart>
    <title>
      <tx>
        <rich>
          <a:bodyPr xmlns:a="http://schemas.openxmlformats.org/drawingml/2006/main" rot="0"/>
          <a:lstStyle xmlns:a="http://schemas.openxmlformats.org/drawingml/2006/main"/>
          <a:p xmlns:a="http://schemas.openxmlformats.org/drawingml/2006/main">
            <a:pPr>
              <a:defRPr sz="1300" b="0" strike="noStrike">
                <a:uFillTx/>
                <a:latin typeface="Arial"/>
              </a:defRPr>
            </a:pPr>
            <a:r>
              <a:rPr sz="1800" b="1" strike="noStrike">
                <a:solidFill>
                  <a:srgbClr val="000000"/>
                </a:solidFill>
                <a:uFillTx/>
                <a:latin typeface="Calibri"/>
              </a:rPr>
              <a:t>Fee Breakdown (selected period)</a:t>
            </a:r>
          </a:p>
        </rich>
      </tx>
      <overlay val="0"/>
      <spPr>
        <a:noFill xmlns:a="http://schemas.openxmlformats.org/drawingml/2006/main"/>
        <a:ln xmlns:a="http://schemas.openxmlformats.org/drawingml/2006/main" w="0">
          <a:noFill/>
          <a:prstDash val="solid"/>
        </a:ln>
      </spPr>
    </title>
    <plotArea>
      <pieChart>
        <varyColors val="1"/>
        <ser>
          <idx val="0"/>
          <order val="0"/>
          <tx>
            <strRef>
              <f>Dashboard!I55</f>
              <strCache>
                <ptCount val="1"/>
                <pt idx="0">
                  <v>Amount</v>
                </pt>
              </strCache>
            </strRef>
          </tx>
          <spPr>
            <a:solidFill xmlns:a="http://schemas.openxmlformats.org/drawingml/2006/main">
              <a:srgbClr val="4F81BD"/>
            </a:solidFill>
            <a:ln xmlns:a="http://schemas.openxmlformats.org/drawingml/2006/main" w="12600">
              <a:noFill/>
              <a:prstDash val="solid"/>
            </a:ln>
          </spPr>
          <explosion val="0"/>
          <dPt>
            <idx val="0"/>
            <spPr>
              <a:solidFill xmlns:a="http://schemas.openxmlformats.org/drawingml/2006/main">
                <a:srgbClr val="4F81BD"/>
              </a:solidFill>
              <a:ln xmlns:a="http://schemas.openxmlformats.org/drawingml/2006/main" w="12600">
                <a:noFill/>
                <a:prstDash val="solid"/>
              </a:ln>
            </spPr>
          </dPt>
          <dPt>
            <idx val="1"/>
            <spPr>
              <a:solidFill xmlns:a="http://schemas.openxmlformats.org/drawingml/2006/main">
                <a:srgbClr val="C0504D"/>
              </a:solidFill>
              <a:ln xmlns:a="http://schemas.openxmlformats.org/drawingml/2006/main" w="12600">
                <a:noFill/>
                <a:prstDash val="solid"/>
              </a:ln>
            </spPr>
          </dPt>
          <dPt>
            <idx val="2"/>
            <spPr>
              <a:solidFill xmlns:a="http://schemas.openxmlformats.org/drawingml/2006/main">
                <a:srgbClr val="9BBB59"/>
              </a:solidFill>
              <a:ln xmlns:a="http://schemas.openxmlformats.org/drawingml/2006/main" w="12600">
                <a:noFill/>
                <a:prstDash val="solid"/>
              </a:ln>
            </spPr>
          </dPt>
          <dPt>
            <idx val="3"/>
            <spPr>
              <a:solidFill xmlns:a="http://schemas.openxmlformats.org/drawingml/2006/main">
                <a:srgbClr val="8064A2"/>
              </a:solidFill>
              <a:ln xmlns:a="http://schemas.openxmlformats.org/drawingml/2006/main" w="12600">
                <a:noFill/>
                <a:prstDash val="solid"/>
              </a:ln>
            </spPr>
          </dPt>
          <dPt>
            <idx val="4"/>
            <spPr>
              <a:solidFill xmlns:a="http://schemas.openxmlformats.org/drawingml/2006/main">
                <a:srgbClr val="4BACC6"/>
              </a:solidFill>
              <a:ln xmlns:a="http://schemas.openxmlformats.org/drawingml/2006/main" w="12600">
                <a:noFill/>
                <a:prstDash val="solid"/>
              </a:ln>
            </spPr>
          </dPt>
          <dLbls>
            <dLbl>
              <idx val="0"/>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bestFit"/>
              <showLegendKey val="1"/>
              <showVal val="1"/>
              <showCatName val="1"/>
              <showSerName val="1"/>
              <showPercent val="1"/>
            </dLbl>
            <dLbl>
              <idx val="1"/>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bestFit"/>
              <showLegendKey val="1"/>
              <showVal val="1"/>
              <showCatName val="1"/>
              <showSerName val="1"/>
              <showPercent val="1"/>
            </dLbl>
            <dLbl>
              <idx val="2"/>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bestFit"/>
              <showLegendKey val="1"/>
              <showVal val="1"/>
              <showCatName val="1"/>
              <showSerName val="1"/>
              <showPercent val="1"/>
            </dLbl>
            <dLbl>
              <idx val="3"/>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bestFit"/>
              <showLegendKey val="1"/>
              <showVal val="1"/>
              <showCatName val="1"/>
              <showSerName val="1"/>
              <showPercent val="1"/>
            </dLbl>
            <dLbl>
              <idx val="4"/>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bestFit"/>
              <showLegendKey val="1"/>
              <showVal val="1"/>
              <showCatName val="1"/>
              <showSerName val="1"/>
              <showPercent val="1"/>
            </dLbl>
            <txPr>
              <a:bodyPr xmlns:a="http://schemas.openxmlformats.org/drawingml/2006/main" wrap="square"/>
              <a:lstStyle xmlns:a="http://schemas.openxmlformats.org/drawingml/2006/main"/>
              <a:p xmlns:a="http://schemas.openxmlformats.org/drawingml/2006/main">
                <a:pPr>
                  <a:defRPr sz="1000" b="0" strike="noStrike">
                    <a:solidFill>
                      <a:srgbClr val="000000"/>
                    </a:solidFill>
                    <a:uFillTx/>
                    <a:latin typeface="Calibri"/>
                  </a:defRPr>
                </a:pPr>
                <a:r>
                  <a:t/>
                </a:r>
              </a:p>
            </txPr>
            <dLblPos val="bestFit"/>
            <showLegendKey val="1"/>
            <showVal val="1"/>
            <showCatName val="1"/>
            <showSerName val="1"/>
            <showPercent val="1"/>
            <showLeaderLines val="1"/>
          </dLbls>
          <cat>
            <strRef>
              <f>Dashboard!$H$56:$H$60</f>
              <strCache>
                <ptCount val="5"/>
                <pt idx="0">
                  <v>Transaction Fees</v>
                </pt>
                <pt idx="1">
                  <v>Processing Fees</v>
                </pt>
                <pt idx="2">
                  <v>Ads Spend</v>
                </pt>
                <pt idx="3">
                  <v>Shipping Labels</v>
                </pt>
                <pt idx="4">
                  <v>Listing Fees</v>
                </pt>
              </strCache>
            </strRef>
          </cat>
          <val>
            <numRef>
              <f>Dashboard!$I$56:$I$60</f>
              <numCache>
                <formatCode>\$#,##0.00;[RED]"($"#,##0.00\);\-</formatCode>
                <ptCount val="5"/>
                <pt idx="0">
                  <v>11.28</v>
                </pt>
                <pt idx="1">
                  <v>6.65</v>
                </pt>
                <pt idx="2">
                  <v>31.92</v>
                </pt>
                <pt idx="3">
                  <v>15.72</v>
                </pt>
                <pt idx="4">
                  <v>2.8</v>
                </pt>
              </numCache>
            </numRef>
          </val>
        </ser>
        <firstSliceAng val="0"/>
      </pieChart>
    </plotArea>
    <legend>
      <legendPos val="r"/>
      <overlay val="0"/>
      <spPr>
        <a:noFill xmlns:a="http://schemas.openxmlformats.org/drawingml/2006/main"/>
        <a:ln xmlns:a="http://schemas.openxmlformats.org/drawingml/2006/main" w="0">
          <a:noFill/>
          <a:prstDash val="solid"/>
        </a:ln>
      </spPr>
      <txPr>
        <a:bodyPr xmlns:a="http://schemas.openxmlformats.org/drawingml/2006/main"/>
        <a:lstStyle xmlns:a="http://schemas.openxmlformats.org/drawingml/2006/main"/>
        <a:p xmlns:a="http://schemas.openxmlformats.org/drawingml/2006/main">
          <a:pPr>
            <a:defRPr sz="1000" b="0" strike="noStrike">
              <a:solidFill>
                <a:srgbClr val="000000"/>
              </a:solidFill>
              <a:uFillTx/>
              <a:latin typeface="Calibri"/>
            </a:defRPr>
          </a:pPr>
          <a:r>
            <a:t/>
          </a:r>
        </a:p>
      </txPr>
    </legend>
    <plotVisOnly val="1"/>
    <dispBlanksAs val="gap"/>
  </chart>
  <spPr>
    <a:solidFill xmlns:a="http://schemas.openxmlformats.org/drawingml/2006/main">
      <a:srgbClr val="FFFFFF"/>
    </a:solidFill>
    <a:ln xmlns:a="http://schemas.openxmlformats.org/drawingml/2006/main" w="9360">
      <a:solidFill>
        <a:srgbClr val="D9D9D9"/>
      </a:solidFill>
      <a:prstDash val="solid"/>
      <a:round/>
    </a:ln>
  </spPr>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s>
</file>

<file path=xl/drawings/drawing1.xml><?xml version="1.0" encoding="utf-8"?>
<wsDr xmlns="http://schemas.openxmlformats.org/drawingml/2006/spreadsheetDrawing">
  <twoCellAnchor editAs="oneCell">
    <from>
      <col>8</col>
      <colOff>0</colOff>
      <row>15</row>
      <rowOff>0</rowOff>
    </from>
    <to>
      <col>14</col>
      <colOff>566640</colOff>
      <row>29</row>
      <rowOff>112320</rowOff>
    </to>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twoCellAnchor>
  <twoCellAnchor editAs="oneCell">
    <from>
      <col>8</col>
      <colOff>0</colOff>
      <row>31</row>
      <rowOff>0</rowOff>
    </from>
    <to>
      <col>12</col>
      <colOff>654480</colOff>
      <row>46</row>
      <rowOff>7560</rowOff>
    </to>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twoCellAnchor>
</wsDr>
</file>

<file path=xl/tables/table1.xml><?xml version="1.0" encoding="utf-8"?>
<table xmlns="http://schemas.openxmlformats.org/spreadsheetml/2006/main" id="1" name="tbl_Listings" displayName="tbl_Listings" ref="A4:E16" headerRowCount="1" totalsRowCount="0" totalsRowShown="0">
  <autoFilter ref="A4:E16"/>
  <tableColumns count="5">
    <tableColumn id="1" name="Listing ID"/>
    <tableColumn id="2" name="Title"/>
    <tableColumn id="3" name="COGS per Unit"/>
    <tableColumn id="4" name="Active"/>
    <tableColumn id="5" name="Notes"/>
  </tableColumns>
</table>
</file>

<file path=xl/tables/table2.xml><?xml version="1.0" encoding="utf-8"?>
<table xmlns="http://schemas.openxmlformats.org/spreadsheetml/2006/main" id="2" name="tbl_Transactions" displayName="tbl_Transactions" ref="A4:P9" headerRowCount="1" totalsRowCount="0" totalsRowShown="0">
  <autoFilter ref="A4:P9"/>
  <tableColumns count="16">
    <tableColumn id="1" name="Date"/>
    <tableColumn id="2" name="Order ID"/>
    <tableColumn id="3" name="Listing ID"/>
    <tableColumn id="4" name="Listing Title"/>
    <tableColumn id="5" name="Gross Sale"/>
    <tableColumn id="6" name="Refund Amount"/>
    <tableColumn id="7" name="Item Net"/>
    <tableColumn id="8" name="Sales Tax Collected"/>
    <tableColumn id="9" name="Sales Tax Refunded"/>
    <tableColumn id="10" name="Transaction Fee"/>
    <tableColumn id="11" name="Processing Fee"/>
    <tableColumn id="12" name="COGS"/>
    <tableColumn id="13" name="Net Payout"/>
    <tableColumn id="14" name="Effective Fee %"/>
    <tableColumn id="15" name="Period"/>
    <tableColumn id="16" name="Status"/>
  </tableColumns>
</table>
</file>

<file path=xl/tables/table3.xml><?xml version="1.0" encoding="utf-8"?>
<table xmlns="http://schemas.openxmlformats.org/spreadsheetml/2006/main" id="3" name="tbl_JournalEntries" displayName="tbl_JournalEntries" ref="A4:F17" headerRowCount="1" totalsRowCount="0" totalsRowShown="0">
  <autoFilter ref="A4:F17"/>
  <tableColumns count="6">
    <tableColumn id="1" name="Period"/>
    <tableColumn id="2" name="JE Type"/>
    <tableColumn id="3" name="Account"/>
    <tableColumn id="4" name="Debit"/>
    <tableColumn id="5" name="Credit"/>
    <tableColumn id="6" name="Memo"/>
  </tableColumns>
</table>
</file>

<file path=xl/tables/table4.xml><?xml version="1.0" encoding="utf-8"?>
<table xmlns="http://schemas.openxmlformats.org/spreadsheetml/2006/main" id="4" name="tbl_Periods" displayName="tbl_Periods" ref="A4:O7" headerRowCount="1" totalsRowCount="0" totalsRowShown="0">
  <autoFilter ref="A4:O7"/>
  <tableColumns count="15">
    <tableColumn id="1" name="Period"/>
    <tableColumn id="2" name="Gross Sales"/>
    <tableColumn id="3" name="Refunds"/>
    <tableColumn id="4" name="Transaction Fees"/>
    <tableColumn id="5" name="Processing Fees"/>
    <tableColumn id="6" name="Ads Spend"/>
    <tableColumn id="7" name="Shipping Labels"/>
    <tableColumn id="8" name="Listing Fees (net)"/>
    <tableColumn id="9" name="Total Etsy Fees"/>
    <tableColumn id="10" name="COGS"/>
    <tableColumn id="11" name="Net Cash to Bank"/>
    <tableColumn id="12" name="Order Count"/>
    <tableColumn id="13" name="Effective Fee %"/>
    <tableColumn id="14" name="Net Margin %"/>
    <tableColumn id="15" name="AOV"/>
  </tableColumns>
</table>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2.xml.rels><Relationships xmlns="http://schemas.openxmlformats.org/package/2006/relationships"><Relationship Type="http://schemas.openxmlformats.org/officeDocument/2006/relationships/table" Target="/xl/tables/table1.xml" Id="rId1"/></Relationships>
</file>

<file path=xl/worksheets/_rels/sheet4.xml.rels><Relationships xmlns="http://schemas.openxmlformats.org/package/2006/relationships"><Relationship Type="http://schemas.openxmlformats.org/officeDocument/2006/relationships/drawing" Target="/xl/drawings/drawing1.xml" Id="rId1"/></Relationships>
</file>

<file path=xl/worksheets/_rels/sheet5.xml.rels><Relationships xmlns="http://schemas.openxmlformats.org/package/2006/relationships"><Relationship Type="http://schemas.openxmlformats.org/officeDocument/2006/relationships/table" Target="/xl/tables/table2.xml" Id="rId1"/></Relationships>
</file>

<file path=xl/worksheets/_rels/sheet6.xml.rels><Relationships xmlns="http://schemas.openxmlformats.org/package/2006/relationships"><Relationship Type="http://schemas.openxmlformats.org/officeDocument/2006/relationships/table" Target="/xl/tables/table3.xml" Id="rId1"/></Relationships>
</file>

<file path=xl/worksheets/_rels/sheet7.xml.rels><Relationships xmlns="http://schemas.openxmlformats.org/package/2006/relationships"><Relationship Type="http://schemas.openxmlformats.org/officeDocument/2006/relationships/table" Target="/xl/tables/table4.xml" Id="rId1"/></Relationships>
</file>

<file path=xl/worksheets/sheet1.xml><?xml version="1.0" encoding="utf-8"?>
<worksheet xmlns="http://schemas.openxmlformats.org/spreadsheetml/2006/main">
  <sheetPr filterMode="0">
    <outlinePr summaryBelow="1" summaryRight="1"/>
    <pageSetUpPr fitToPage="0"/>
  </sheetPr>
  <dimension ref="B2:B21"/>
  <sheetViews>
    <sheetView showFormulas="0" showGridLines="0" showRowColHeaders="1" showZeros="1" rightToLeft="0" tabSelected="1"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63" min="1" max="1"/>
    <col width="95" customWidth="1" style="63" min="2" max="2"/>
  </cols>
  <sheetData>
    <row r="2" ht="31.5" customHeight="1" s="64">
      <c r="B2" s="65" t="inlineStr">
        <is>
          <t>Etsy Bookkeeping Toolkit</t>
        </is>
      </c>
    </row>
    <row r="3" ht="19.5" customHeight="1" s="64">
      <c r="B3" s="66" t="inlineStr">
        <is>
          <t>Excel edition — period-level GL automation for Etsy sellers.</t>
        </is>
      </c>
    </row>
    <row r="5" ht="15" customHeight="1" s="64">
      <c r="B5" s="67" t="inlineStr">
        <is>
          <t>WHAT THIS IS</t>
        </is>
      </c>
    </row>
    <row r="6" ht="60" customHeight="1" s="64">
      <c r="B6" s="68" t="inlineStr">
        <is>
          <t>Drop a monthly Etsy statement CSV in, refresh, and the workbook gives you a clean general ledger (JE 1–4), per-period KPIs, and a dashboard. Built for Etsy's six-fee structure with cascading journal entries that zero out the receivable account at month end.</t>
        </is>
      </c>
    </row>
    <row r="8" ht="15" customHeight="1" s="64">
      <c r="B8" s="67" t="inlineStr">
        <is>
          <t>HOW TO USE (4 STEPS)</t>
        </is>
      </c>
    </row>
    <row r="9" ht="31.5" customHeight="1" s="64">
      <c r="B9" s="69" t="inlineStr">
        <is>
          <t>1.  Open the Listings sheet. Replace the sample rows with YOUR Etsy listings (Listing ID + Title + COGS per Unit).</t>
        </is>
      </c>
    </row>
    <row r="10" ht="31.5" customHeight="1" s="64">
      <c r="B10" s="69" t="inlineStr">
        <is>
          <t>2.  The workbook ships with Feb 2026 sample data pre-loaded so you can see the dashboard work immediately. To load your own month: see the LIVE REFRESH section below.</t>
        </is>
      </c>
    </row>
    <row r="11" ht="31.5" customHeight="1" s="64">
      <c r="B11" s="69" t="inlineStr">
        <is>
          <t>3.  Open the Dashboard sheet to see Gross Sales, Etsy Fees, Net Cash, Effective Fee %, and the per-period General Ledger.</t>
        </is>
      </c>
    </row>
    <row r="12" ht="31.5" customHeight="1" s="64">
      <c r="B12" s="69" t="inlineStr">
        <is>
          <t>4.  Use the Pricing Calculator sheet to price new listings: enter Item Price + Ship + Ad Spend → see All Fees, Net Margin %, Break-even Price.</t>
        </is>
      </c>
    </row>
    <row r="14" ht="15" customHeight="1" s="64">
      <c r="B14" s="67" t="inlineStr">
        <is>
          <t>LIVE REFRESH (POWER QUERY — OPTIONAL UPGRADE)</t>
        </is>
      </c>
    </row>
    <row r="15" ht="150" customHeight="1" s="64">
      <c r="B15" s="68" t="inlineStr">
        <is>
          <t>The hidden sheet _PowerQuery_M contains five M-code queries (qry_Raw, qry_Transactions, qry_FeeBreakdown, qry_JournalEntries, qry_Periods). To enable live refresh in Excel 2016+ (Windows) or Microsoft 365 (Mac):
  a) Data → Get Data → From Other Sources → Blank Query → Advanced Editor.
  b) Paste each query, set qry_Raw's Source to your CSV path.
  c) Load to Data Model.
  d) Hit Refresh All. Dashboard updates instantly.
Without this upgrade the workbook is fully functional with the included Feb 2026 sample data.</t>
        </is>
      </c>
    </row>
    <row r="17" ht="15" customHeight="1" s="64">
      <c r="B17" s="67" t="inlineStr">
        <is>
          <t>COMPATIBILITY</t>
        </is>
      </c>
    </row>
    <row r="18" ht="45" customHeight="1" s="64">
      <c r="B18" s="68" t="inlineStr">
        <is>
          <t>Excel 2016+ on Windows or Microsoft 365 on Mac. No macros. No add-ins required for the baseline workbook. Power Query / Power Pivot are needed only for the optional live-refresh upgrade.</t>
        </is>
      </c>
    </row>
    <row r="20" ht="15" customHeight="1" s="64">
      <c r="B20" s="67" t="inlineStr">
        <is>
          <t>LICENSE &amp; CONTACT</t>
        </is>
      </c>
    </row>
    <row r="21" ht="60" customHeight="1" s="64">
      <c r="B21" s="68" t="inlineStr">
        <is>
          <t>Released under CC BY-NC-SA 4.0 — share, adapt, attribute, non-commercial.
Built by Leslie Villanueva  ·  l.villanueva.v@gmail.com
Companion to the Etsy Bookkeeping Toolkit case study.</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2.xml><?xml version="1.0" encoding="utf-8"?>
<worksheet xmlns="http://schemas.openxmlformats.org/spreadsheetml/2006/main">
  <sheetPr filterMode="0">
    <outlinePr summaryBelow="1" summaryRight="1"/>
    <pageSetUpPr fitToPage="0"/>
  </sheetPr>
  <dimension ref="A1:E16"/>
  <sheetViews>
    <sheetView showFormulas="0" showGridLines="0"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6" customWidth="1" style="63" min="1" max="1"/>
    <col width="50" customWidth="1" style="63" min="2" max="2"/>
    <col width="16" customWidth="1" style="63" min="3" max="3"/>
    <col width="10" customWidth="1" style="63" min="4" max="4"/>
    <col width="30" customWidth="1" style="63" min="5" max="5"/>
  </cols>
  <sheetData>
    <row r="1" ht="27.75" customHeight="1" s="64">
      <c r="A1" s="70" t="inlineStr">
        <is>
          <t>Listings — your products + COGS</t>
        </is>
      </c>
    </row>
    <row r="2" ht="15" customHeight="1" s="64">
      <c r="A2" s="71" t="inlineStr">
        <is>
          <t>Edit this sheet. Add/remove rows. Listing ID is what Etsy puts on the statement (matches Transactions).</t>
        </is>
      </c>
    </row>
    <row r="4" ht="21.75" customHeight="1" s="64">
      <c r="A4" s="72" t="inlineStr">
        <is>
          <t>Listing ID</t>
        </is>
      </c>
      <c r="B4" s="72" t="inlineStr">
        <is>
          <t>Title</t>
        </is>
      </c>
      <c r="C4" s="72" t="inlineStr">
        <is>
          <t>COGS per Unit</t>
        </is>
      </c>
      <c r="D4" s="72" t="inlineStr">
        <is>
          <t>Active</t>
        </is>
      </c>
      <c r="E4" s="72" t="inlineStr">
        <is>
          <t>Notes</t>
        </is>
      </c>
    </row>
    <row r="5" ht="15" customHeight="1" s="64">
      <c r="A5" s="73" t="inlineStr">
        <is>
          <t>1087552156</t>
        </is>
      </c>
      <c r="B5" s="73" t="inlineStr">
        <is>
          <t>Pouch Panty — Gender Affirming Underwear (S)</t>
        </is>
      </c>
      <c r="C5" s="74" t="n">
        <v>8.5</v>
      </c>
      <c r="D5" s="73" t="inlineStr">
        <is>
          <t>Yes</t>
        </is>
      </c>
      <c r="E5" s="73" t="n"/>
    </row>
    <row r="6" ht="15" customHeight="1" s="64">
      <c r="A6" s="73" t="inlineStr">
        <is>
          <t>1249742288</t>
        </is>
      </c>
      <c r="B6" s="73" t="inlineStr">
        <is>
          <t>TRANS LINGERIE Basic All Day Bikini — Tucking</t>
        </is>
      </c>
      <c r="C6" s="74" t="n">
        <v>9.25</v>
      </c>
      <c r="D6" s="73" t="inlineStr">
        <is>
          <t>Yes</t>
        </is>
      </c>
      <c r="E6" s="73" t="n"/>
    </row>
    <row r="7" ht="15" customHeight="1" s="64">
      <c r="A7" s="73" t="inlineStr">
        <is>
          <t>1254967785</t>
        </is>
      </c>
      <c r="B7" s="73" t="inlineStr">
        <is>
          <t>Pouch Brief — Gender Affirming Underwear (M)</t>
        </is>
      </c>
      <c r="C7" s="74" t="n">
        <v>8.5</v>
      </c>
      <c r="D7" s="73" t="inlineStr">
        <is>
          <t>Yes</t>
        </is>
      </c>
      <c r="E7" s="73" t="n"/>
    </row>
    <row r="8" ht="15" customHeight="1" s="64">
      <c r="A8" s="73" t="inlineStr">
        <is>
          <t>1665573630</t>
        </is>
      </c>
      <c r="B8" s="73" t="inlineStr">
        <is>
          <t>Tucking Gaff — Soft Compression</t>
        </is>
      </c>
      <c r="C8" s="74" t="n">
        <v>6.75</v>
      </c>
      <c r="D8" s="73" t="inlineStr">
        <is>
          <t>Yes</t>
        </is>
      </c>
      <c r="E8" s="73" t="n"/>
    </row>
    <row r="9" ht="15" customHeight="1" s="64">
      <c r="A9" s="73" t="inlineStr">
        <is>
          <t>1728272216</t>
        </is>
      </c>
      <c r="B9" s="73" t="inlineStr">
        <is>
          <t>All Day Bikini — Lace Trim</t>
        </is>
      </c>
      <c r="C9" s="74" t="n">
        <v>9.949999999999999</v>
      </c>
      <c r="D9" s="73" t="inlineStr">
        <is>
          <t>Yes</t>
        </is>
      </c>
      <c r="E9" s="73" t="n"/>
    </row>
    <row r="10" ht="15" customHeight="1" s="64">
      <c r="A10" s="73" t="inlineStr">
        <is>
          <t>1739748384</t>
        </is>
      </c>
      <c r="B10" s="73" t="inlineStr">
        <is>
          <t>Pouch Boyshort — Long Leg</t>
        </is>
      </c>
      <c r="C10" s="74" t="n">
        <v>9.5</v>
      </c>
      <c r="D10" s="73" t="inlineStr">
        <is>
          <t>Yes</t>
        </is>
      </c>
      <c r="E10" s="73" t="n"/>
    </row>
    <row r="11" ht="15" customHeight="1" s="64">
      <c r="A11" s="73" t="inlineStr">
        <is>
          <t>1851833154</t>
        </is>
      </c>
      <c r="B11" s="73" t="inlineStr">
        <is>
          <t>Strappy Pouch Thong</t>
        </is>
      </c>
      <c r="C11" s="74" t="n">
        <v>7.25</v>
      </c>
      <c r="D11" s="73" t="inlineStr">
        <is>
          <t>Yes</t>
        </is>
      </c>
      <c r="E11" s="73" t="n"/>
    </row>
    <row r="12" ht="15" customHeight="1" s="64">
      <c r="A12" s="73" t="inlineStr">
        <is>
          <t>4319719296</t>
        </is>
      </c>
      <c r="B12" s="73" t="inlineStr">
        <is>
          <t>Lace Front Tucking Panty</t>
        </is>
      </c>
      <c r="C12" s="74" t="n">
        <v>10</v>
      </c>
      <c r="D12" s="73" t="inlineStr">
        <is>
          <t>Yes</t>
        </is>
      </c>
      <c r="E12" s="73" t="n"/>
    </row>
    <row r="13" ht="15" customHeight="1" s="64">
      <c r="A13" s="73" t="inlineStr">
        <is>
          <t>4323425731</t>
        </is>
      </c>
      <c r="B13" s="73" t="inlineStr">
        <is>
          <t>Mesh Pouch Brief — Lightweight</t>
        </is>
      </c>
      <c r="C13" s="74" t="n">
        <v>8</v>
      </c>
      <c r="D13" s="73" t="inlineStr">
        <is>
          <t>Yes</t>
        </is>
      </c>
      <c r="E13" s="73" t="n"/>
    </row>
    <row r="14" ht="15" customHeight="1" s="64">
      <c r="A14" s="73" t="inlineStr">
        <is>
          <t>4326144213</t>
        </is>
      </c>
      <c r="B14" s="73" t="inlineStr">
        <is>
          <t>Pouch Bikini — Cotton Blend</t>
        </is>
      </c>
      <c r="C14" s="74" t="n">
        <v>7.95</v>
      </c>
      <c r="D14" s="73" t="inlineStr">
        <is>
          <t>Yes</t>
        </is>
      </c>
      <c r="E14" s="73" t="n"/>
    </row>
    <row r="15" ht="15" customHeight="1" s="64">
      <c r="A15" s="73" t="inlineStr">
        <is>
          <t>4326177981</t>
        </is>
      </c>
      <c r="B15" s="73" t="inlineStr">
        <is>
          <t>Boyshort Pouch — Wide Waistband</t>
        </is>
      </c>
      <c r="C15" s="74" t="n">
        <v>8.75</v>
      </c>
      <c r="D15" s="73" t="inlineStr">
        <is>
          <t>Yes</t>
        </is>
      </c>
      <c r="E15" s="73" t="n"/>
    </row>
    <row r="16" ht="15" customHeight="1" s="64">
      <c r="A16" s="73" t="inlineStr">
        <is>
          <t>4369117201</t>
        </is>
      </c>
      <c r="B16" s="73" t="inlineStr">
        <is>
          <t>Strappy Tucking Thong (RETIRED LISTING)</t>
        </is>
      </c>
      <c r="C16" s="74" t="n">
        <v>7.25</v>
      </c>
      <c r="D16" s="73" t="inlineStr">
        <is>
          <t>No</t>
        </is>
      </c>
      <c r="E16" s="73" t="n"/>
    </row>
  </sheetData>
  <mergeCells count="2">
    <mergeCell ref="A2:E2"/>
    <mergeCell ref="A1:E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tableParts count="1">
    <tablePart xmlns:r="http://schemas.openxmlformats.org/officeDocument/2006/relationships" r:id="rId1"/>
  </tableParts>
</worksheet>
</file>

<file path=xl/worksheets/sheet3.xml><?xml version="1.0" encoding="utf-8"?>
<worksheet xmlns="http://schemas.openxmlformats.org/spreadsheetml/2006/main">
  <sheetPr filterMode="0">
    <outlinePr summaryBelow="1" summaryRight="1"/>
    <pageSetUpPr fitToPage="0"/>
  </sheetPr>
  <dimension ref="B2:D32"/>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2" customWidth="1" style="63" min="1" max="1"/>
    <col width="48" customWidth="1" style="63" min="2" max="2"/>
    <col width="18" customWidth="1" style="63" min="3" max="3"/>
    <col width="4" customWidth="1" style="63" min="4" max="4"/>
  </cols>
  <sheetData>
    <row r="2" ht="30" customHeight="1" s="64">
      <c r="B2" s="75" t="inlineStr">
        <is>
          <t>Pricing Calculator</t>
        </is>
      </c>
    </row>
    <row r="3" ht="15" customHeight="1" s="64">
      <c r="B3" s="71" t="inlineStr">
        <is>
          <t>Price a single listing. Yellow = your inputs. Black = computed.</t>
        </is>
      </c>
    </row>
    <row r="5" ht="15" customHeight="1" s="64">
      <c r="B5" s="76" t="inlineStr">
        <is>
          <t>INPUTS</t>
        </is>
      </c>
    </row>
    <row r="6" ht="15" customHeight="1" s="64">
      <c r="B6" s="77" t="inlineStr">
        <is>
          <t>Item Price (sticker)</t>
        </is>
      </c>
      <c r="C6" s="78" t="n">
        <v>30</v>
      </c>
    </row>
    <row r="7" ht="15" customHeight="1" s="64">
      <c r="B7" s="77" t="inlineStr">
        <is>
          <t>Shipping Charged to Buyer</t>
        </is>
      </c>
      <c r="C7" s="78" t="n">
        <v>5</v>
      </c>
    </row>
    <row r="8" ht="15" customHeight="1" s="64">
      <c r="B8" s="77" t="inlineStr">
        <is>
          <t>COGS per Unit</t>
        </is>
      </c>
      <c r="C8" s="78" t="n">
        <v>9.25</v>
      </c>
    </row>
    <row r="9" ht="15" customHeight="1" s="64">
      <c r="B9" s="77" t="inlineStr">
        <is>
          <t>Daily Ads Spend Allocated</t>
        </is>
      </c>
      <c r="C9" s="78" t="n">
        <v>2</v>
      </c>
    </row>
    <row r="10" ht="15" customHeight="1" s="64">
      <c r="B10" s="77" t="inlineStr">
        <is>
          <t>Offsite Ads Rate (12% or 15%)</t>
        </is>
      </c>
      <c r="C10" s="79" t="n">
        <v>0.12</v>
      </c>
    </row>
    <row r="11" ht="15" customHeight="1" s="64">
      <c r="B11" s="77" t="inlineStr">
        <is>
          <t>Etsy Plus Allocation per Order</t>
        </is>
      </c>
      <c r="C11" s="78" t="n">
        <v>0</v>
      </c>
    </row>
    <row r="13" ht="15" customHeight="1" s="64">
      <c r="B13" s="76" t="inlineStr">
        <is>
          <t>FEES</t>
        </is>
      </c>
    </row>
    <row r="14" ht="15" customHeight="1" s="64">
      <c r="B14" s="77" t="inlineStr">
        <is>
          <t>Listing Fee</t>
        </is>
      </c>
      <c r="C14" s="80">
        <f>0.2</f>
        <v/>
      </c>
    </row>
    <row r="15" ht="15" customHeight="1" s="64">
      <c r="B15" s="77" t="inlineStr">
        <is>
          <t>Transaction Fee (6.5% of price+ship)</t>
        </is>
      </c>
      <c r="C15" s="80">
        <f>0.065*(C6+C7)</f>
        <v/>
      </c>
    </row>
    <row r="16" ht="15" customHeight="1" s="64">
      <c r="B16" s="77" t="inlineStr">
        <is>
          <t>Payment Processing (3% × (price+ship) + $0.25)</t>
        </is>
      </c>
      <c r="C16" s="80">
        <f>0.03*(C6+C7)+0.25</f>
        <v/>
      </c>
    </row>
    <row r="17" ht="15" customHeight="1" s="64">
      <c r="B17" s="77" t="inlineStr">
        <is>
          <t>Etsy Ads (allocated)</t>
        </is>
      </c>
      <c r="C17" s="80">
        <f>C9</f>
        <v/>
      </c>
    </row>
    <row r="18" ht="15" customHeight="1" s="64">
      <c r="B18" s="77" t="inlineStr">
        <is>
          <t>Offsite Ads (rate × price)</t>
        </is>
      </c>
      <c r="C18" s="80">
        <f>C10*C6</f>
        <v/>
      </c>
    </row>
    <row r="19" ht="15" customHeight="1" s="64">
      <c r="B19" s="77" t="inlineStr">
        <is>
          <t>Etsy Plus (allocated)</t>
        </is>
      </c>
      <c r="C19" s="80">
        <f>C11</f>
        <v/>
      </c>
    </row>
    <row r="20" ht="15" customHeight="1" s="64">
      <c r="B20" s="81" t="inlineStr">
        <is>
          <t>All Fees</t>
        </is>
      </c>
      <c r="C20" s="82">
        <f>SUM(C14:C19)</f>
        <v/>
      </c>
    </row>
    <row r="22" ht="15" customHeight="1" s="64">
      <c r="B22" s="76" t="inlineStr">
        <is>
          <t>OUTPUTS</t>
        </is>
      </c>
    </row>
    <row r="23" ht="15" customHeight="1" s="64">
      <c r="B23" s="77" t="inlineStr">
        <is>
          <t>Gross (Price + Shipping)</t>
        </is>
      </c>
      <c r="C23" s="83">
        <f>C6+C7</f>
        <v/>
      </c>
    </row>
    <row r="24" ht="15" customHeight="1" s="64">
      <c r="B24" s="77" t="inlineStr">
        <is>
          <t>Net Revenue (after all fees)</t>
        </is>
      </c>
      <c r="C24" s="83">
        <f>C23-C20</f>
        <v/>
      </c>
    </row>
    <row r="25" ht="15" customHeight="1" s="64">
      <c r="B25" s="77" t="inlineStr">
        <is>
          <t>Profit (net − COGS)</t>
        </is>
      </c>
      <c r="C25" s="83">
        <f>C24-C8</f>
        <v/>
      </c>
    </row>
    <row r="26" ht="15" customHeight="1" s="64">
      <c r="B26" s="77" t="inlineStr">
        <is>
          <t>Net Margin %</t>
        </is>
      </c>
      <c r="C26" s="84">
        <f>IFERROR(C25/C23,0)</f>
        <v/>
      </c>
    </row>
    <row r="27" ht="15" customHeight="1" s="64">
      <c r="B27" s="77" t="inlineStr">
        <is>
          <t>Break-even Price (price for $0 profit)</t>
        </is>
      </c>
      <c r="C27" s="83">
        <f>C8+C20-C7</f>
        <v/>
      </c>
    </row>
    <row r="29" ht="15" customHeight="1" s="64">
      <c r="B29" s="85" t="inlineStr">
        <is>
          <t>Notes:</t>
        </is>
      </c>
    </row>
    <row r="30" ht="21.75" customHeight="1" s="64">
      <c r="B30" s="86" t="inlineStr">
        <is>
          <t>• Etsy Ads is variable — Etsy bills daily by click-through, not per order. Allocate the daily spend you're willing to absorb per sale.</t>
        </is>
      </c>
    </row>
    <row r="31" ht="21.75" customHeight="1" s="64">
      <c r="B31" s="86" t="inlineStr">
        <is>
          <t>• Offsite Ads only applies to orders driven by external campaigns Etsy ran for you (12% if your shop made &lt;$10K last 12mo, 15% if more).</t>
        </is>
      </c>
    </row>
    <row r="32" ht="21.75" customHeight="1" s="64">
      <c r="B32" s="86" t="inlineStr">
        <is>
          <t>• Break-even Price ignores ad allocation variability — it's the headline price at which COGS + fees zero out gross profit at the entered shipping charge.</t>
        </is>
      </c>
    </row>
  </sheetData>
  <mergeCells count="3">
    <mergeCell ref="B13:D13"/>
    <mergeCell ref="B22:D22"/>
    <mergeCell ref="B5:D5"/>
  </mergeCells>
  <conditionalFormatting sqref="C26">
    <cfRule type="cellIs" rank="0" priority="2" equalAverage="0" operator="lessThan" aboveAverage="0" dxfId="4" text="" percent="0" bottom="0">
      <formula>0</formula>
    </cfRule>
    <cfRule type="cellIs" rank="0" priority="3" equalAverage="0" operator="greaterThan" aboveAverage="0" dxfId="5" text="" percent="0" bottom="0">
      <formula>0.25</formula>
    </cfRule>
  </conditionalFormatting>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xl/worksheets/sheet4.xml><?xml version="1.0" encoding="utf-8"?>
<worksheet xmlns="http://schemas.openxmlformats.org/spreadsheetml/2006/main">
  <sheetPr filterMode="0">
    <outlinePr summaryBelow="1" summaryRight="1"/>
    <pageSetUpPr fitToPage="0"/>
  </sheetPr>
  <dimension ref="B2:M60"/>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30" customWidth="1" style="63" min="2" max="2"/>
    <col width="28" customWidth="1" style="63" min="3" max="3"/>
    <col width="13" customWidth="1" style="63" min="4" max="4"/>
    <col width="15" customWidth="1" style="63" min="5" max="5"/>
    <col width="50" customWidth="1" style="63" min="6" max="6"/>
    <col width="13" customWidth="1" style="63" min="7" max="13"/>
  </cols>
  <sheetData>
    <row r="2" ht="30" customHeight="1" s="64">
      <c r="B2" s="87" t="inlineStr">
        <is>
          <t>Etsy Toolkit — Dashboard</t>
        </is>
      </c>
    </row>
    <row r="3" ht="15" customHeight="1" s="64">
      <c r="B3" s="71" t="inlineStr">
        <is>
          <t>Showing Period: 2026-02 (change in cell C5)  ·  Last refresh: 2026-05-11</t>
        </is>
      </c>
    </row>
    <row r="5" ht="17.35" customHeight="1" s="64">
      <c r="B5" s="88" t="inlineStr">
        <is>
          <t>Period →</t>
        </is>
      </c>
      <c r="C5" s="89" t="inlineStr">
        <is>
          <t>2026-02</t>
        </is>
      </c>
    </row>
    <row r="7" ht="21.75" customHeight="1" s="64">
      <c r="B7" s="90" t="inlineStr">
        <is>
          <t>GROSS SALES</t>
        </is>
      </c>
      <c r="C7" s="91" t="n"/>
      <c r="D7" s="92" t="n"/>
      <c r="E7" s="90" t="inlineStr">
        <is>
          <t>ETSY FEES</t>
        </is>
      </c>
      <c r="F7" s="91" t="n"/>
      <c r="G7" s="92" t="n"/>
      <c r="H7" s="90" t="inlineStr">
        <is>
          <t>NET CASH</t>
        </is>
      </c>
      <c r="I7" s="91" t="n"/>
      <c r="J7" s="92" t="n"/>
      <c r="K7" s="90" t="inlineStr">
        <is>
          <t>EFFECTIVE FEE %</t>
        </is>
      </c>
      <c r="L7" s="91" t="n"/>
      <c r="M7" s="92" t="n"/>
    </row>
    <row r="8" ht="30" customHeight="1" s="64">
      <c r="B8" s="93">
        <f>IFERROR(INDEX(tbl_Periods[Gross Sales],MATCH($C$5,tbl_Periods[Period],0)),0)</f>
        <v/>
      </c>
      <c r="C8" s="94" t="n"/>
      <c r="D8" s="95" t="n"/>
      <c r="E8" s="93">
        <f>IFERROR(INDEX(tbl_Periods[Total Etsy Fees],MATCH($C$5,tbl_Periods[Period],0)),0)</f>
        <v/>
      </c>
      <c r="F8" s="94" t="n"/>
      <c r="G8" s="95" t="n"/>
      <c r="H8" s="93">
        <f>IFERROR(INDEX(tbl_Periods[Net Cash to Bank],MATCH($C$5,tbl_Periods[Period],0)),0)</f>
        <v/>
      </c>
      <c r="I8" s="94" t="n"/>
      <c r="J8" s="95" t="n"/>
      <c r="K8" s="96">
        <f>IFERROR(INDEX(tbl_Periods[Effective Fee %],MATCH($C$5,tbl_Periods[Period],0)),0)</f>
        <v/>
      </c>
      <c r="L8" s="94" t="n"/>
      <c r="M8" s="95" t="n"/>
    </row>
    <row r="9" ht="18" customHeight="1" s="64">
      <c r="B9" s="97" t="n"/>
      <c r="C9" s="98" t="n"/>
      <c r="D9" s="99" t="n"/>
      <c r="E9" s="97" t="n"/>
      <c r="F9" s="98" t="n"/>
      <c r="G9" s="99" t="n"/>
      <c r="H9" s="97" t="n"/>
      <c r="I9" s="98" t="n"/>
      <c r="J9" s="99" t="n"/>
      <c r="K9" s="97" t="n"/>
      <c r="L9" s="98" t="n"/>
      <c r="M9" s="99" t="n"/>
    </row>
    <row r="11" ht="7.5" customHeight="1" s="64"/>
    <row r="12" ht="18" customHeight="1" s="64">
      <c r="B12" s="100" t="inlineStr">
        <is>
          <t>NET MARGIN %</t>
        </is>
      </c>
      <c r="C12" s="101" t="n"/>
      <c r="D12" s="102" t="n"/>
      <c r="E12" s="100" t="inlineStr">
        <is>
          <t>AOV</t>
        </is>
      </c>
      <c r="F12" s="101" t="n"/>
      <c r="G12" s="102" t="n"/>
      <c r="H12" s="100" t="inlineStr">
        <is>
          <t>ORDER COUNT</t>
        </is>
      </c>
      <c r="I12" s="101" t="n"/>
      <c r="J12" s="102" t="n"/>
      <c r="K12" s="100" t="inlineStr">
        <is>
          <t>COGS</t>
        </is>
      </c>
      <c r="L12" s="101" t="n"/>
      <c r="M12" s="102" t="n"/>
    </row>
    <row r="13" ht="24" customHeight="1" s="64">
      <c r="B13" s="103">
        <f>IFERROR(INDEX(tbl_Periods[Net Margin %],MATCH($C$5,tbl_Periods[Period],0)),0)</f>
        <v/>
      </c>
      <c r="C13" s="101" t="n"/>
      <c r="D13" s="102" t="n"/>
      <c r="E13" s="104">
        <f>IFERROR(INDEX(tbl_Periods[AOV],MATCH($C$5,tbl_Periods[Period],0)),0)</f>
        <v/>
      </c>
      <c r="F13" s="101" t="n"/>
      <c r="G13" s="102" t="n"/>
      <c r="H13" s="105">
        <f>IFERROR(INDEX(tbl_Periods[Order Count],MATCH($C$5,tbl_Periods[Period],0)),0)</f>
        <v/>
      </c>
      <c r="I13" s="101" t="n"/>
      <c r="J13" s="102" t="n"/>
      <c r="K13" s="104">
        <f>IFERROR(INDEX(tbl_Periods[COGS],MATCH($C$5,tbl_Periods[Period],0)),0)</f>
        <v/>
      </c>
      <c r="L13" s="101" t="n"/>
      <c r="M13" s="102" t="n"/>
    </row>
    <row r="15" ht="7.5" customHeight="1" s="64"/>
    <row r="16" ht="16.15" customHeight="1" s="64">
      <c r="B16" s="106" t="inlineStr">
        <is>
          <t>GENERAL LEDGER — Period Detail</t>
        </is>
      </c>
    </row>
    <row r="18" ht="21.75" customHeight="1" s="64">
      <c r="B18" s="72" t="inlineStr">
        <is>
          <t>JE Type</t>
        </is>
      </c>
      <c r="C18" s="72" t="inlineStr">
        <is>
          <t>Account</t>
        </is>
      </c>
      <c r="D18" s="72" t="inlineStr">
        <is>
          <t>Debit</t>
        </is>
      </c>
      <c r="E18" s="72" t="inlineStr">
        <is>
          <t>Credit</t>
        </is>
      </c>
      <c r="F18" s="72" t="inlineStr">
        <is>
          <t>Memo</t>
        </is>
      </c>
    </row>
    <row r="19" ht="15" customHeight="1" s="64">
      <c r="B19" s="107">
        <f>IF(JournalEntries!A5=$C$5,JournalEntries!B5,"")</f>
        <v/>
      </c>
      <c r="C19" s="107">
        <f>IF(JournalEntries!A5=$C$5,JournalEntries!C5,"")</f>
        <v/>
      </c>
      <c r="D19" s="108">
        <f>IF(JournalEntries!A5=$C$5,JournalEntries!D5,"")</f>
        <v/>
      </c>
      <c r="E19" s="108">
        <f>IF(JournalEntries!A5=$C$5,JournalEntries!E5,"")</f>
        <v/>
      </c>
      <c r="F19" s="109">
        <f>IF(JournalEntries!A5=$C$5,JournalEntries!F5,"")</f>
        <v/>
      </c>
    </row>
    <row r="20" ht="15" customHeight="1" s="64">
      <c r="B20" s="107">
        <f>IF(JournalEntries!A6=$C$5,JournalEntries!B6,"")</f>
        <v/>
      </c>
      <c r="C20" s="107">
        <f>IF(JournalEntries!A6=$C$5,JournalEntries!C6,"")</f>
        <v/>
      </c>
      <c r="D20" s="108">
        <f>IF(JournalEntries!A6=$C$5,JournalEntries!D6,"")</f>
        <v/>
      </c>
      <c r="E20" s="108">
        <f>IF(JournalEntries!A6=$C$5,JournalEntries!E6,"")</f>
        <v/>
      </c>
      <c r="F20" s="109">
        <f>IF(JournalEntries!A6=$C$5,JournalEntries!F6,"")</f>
        <v/>
      </c>
    </row>
    <row r="21" ht="15" customHeight="1" s="64">
      <c r="B21" s="107">
        <f>IF(JournalEntries!A7=$C$5,JournalEntries!B7,"")</f>
        <v/>
      </c>
      <c r="C21" s="107">
        <f>IF(JournalEntries!A7=$C$5,JournalEntries!C7,"")</f>
        <v/>
      </c>
      <c r="D21" s="108">
        <f>IF(JournalEntries!A7=$C$5,JournalEntries!D7,"")</f>
        <v/>
      </c>
      <c r="E21" s="108">
        <f>IF(JournalEntries!A7=$C$5,JournalEntries!E7,"")</f>
        <v/>
      </c>
      <c r="F21" s="109">
        <f>IF(JournalEntries!A7=$C$5,JournalEntries!F7,"")</f>
        <v/>
      </c>
    </row>
    <row r="22" ht="15" customHeight="1" s="64">
      <c r="B22" s="107">
        <f>IF(JournalEntries!A8=$C$5,JournalEntries!B8,"")</f>
        <v/>
      </c>
      <c r="C22" s="107">
        <f>IF(JournalEntries!A8=$C$5,JournalEntries!C8,"")</f>
        <v/>
      </c>
      <c r="D22" s="108">
        <f>IF(JournalEntries!A8=$C$5,JournalEntries!D8,"")</f>
        <v/>
      </c>
      <c r="E22" s="108">
        <f>IF(JournalEntries!A8=$C$5,JournalEntries!E8,"")</f>
        <v/>
      </c>
      <c r="F22" s="109">
        <f>IF(JournalEntries!A8=$C$5,JournalEntries!F8,"")</f>
        <v/>
      </c>
    </row>
    <row r="23" ht="15" customHeight="1" s="64">
      <c r="B23" s="107">
        <f>IF(JournalEntries!A9=$C$5,JournalEntries!B9,"")</f>
        <v/>
      </c>
      <c r="C23" s="107">
        <f>IF(JournalEntries!A9=$C$5,JournalEntries!C9,"")</f>
        <v/>
      </c>
      <c r="D23" s="108">
        <f>IF(JournalEntries!A9=$C$5,JournalEntries!D9,"")</f>
        <v/>
      </c>
      <c r="E23" s="108">
        <f>IF(JournalEntries!A9=$C$5,JournalEntries!E9,"")</f>
        <v/>
      </c>
      <c r="F23" s="109">
        <f>IF(JournalEntries!A9=$C$5,JournalEntries!F9,"")</f>
        <v/>
      </c>
    </row>
    <row r="24" ht="15" customHeight="1" s="64">
      <c r="B24" s="107">
        <f>IF(JournalEntries!A10=$C$5,JournalEntries!B10,"")</f>
        <v/>
      </c>
      <c r="C24" s="107">
        <f>IF(JournalEntries!A10=$C$5,JournalEntries!C10,"")</f>
        <v/>
      </c>
      <c r="D24" s="108">
        <f>IF(JournalEntries!A10=$C$5,JournalEntries!D10,"")</f>
        <v/>
      </c>
      <c r="E24" s="108">
        <f>IF(JournalEntries!A10=$C$5,JournalEntries!E10,"")</f>
        <v/>
      </c>
      <c r="F24" s="109">
        <f>IF(JournalEntries!A10=$C$5,JournalEntries!F10,"")</f>
        <v/>
      </c>
    </row>
    <row r="25" ht="15" customHeight="1" s="64">
      <c r="B25" s="107">
        <f>IF(JournalEntries!A11=$C$5,JournalEntries!B11,"")</f>
        <v/>
      </c>
      <c r="C25" s="107">
        <f>IF(JournalEntries!A11=$C$5,JournalEntries!C11,"")</f>
        <v/>
      </c>
      <c r="D25" s="108">
        <f>IF(JournalEntries!A11=$C$5,JournalEntries!D11,"")</f>
        <v/>
      </c>
      <c r="E25" s="108">
        <f>IF(JournalEntries!A11=$C$5,JournalEntries!E11,"")</f>
        <v/>
      </c>
      <c r="F25" s="109">
        <f>IF(JournalEntries!A11=$C$5,JournalEntries!F11,"")</f>
        <v/>
      </c>
    </row>
    <row r="26" ht="15" customHeight="1" s="64">
      <c r="B26" s="107">
        <f>IF(JournalEntries!A12=$C$5,JournalEntries!B12,"")</f>
        <v/>
      </c>
      <c r="C26" s="107">
        <f>IF(JournalEntries!A12=$C$5,JournalEntries!C12,"")</f>
        <v/>
      </c>
      <c r="D26" s="108">
        <f>IF(JournalEntries!A12=$C$5,JournalEntries!D12,"")</f>
        <v/>
      </c>
      <c r="E26" s="108">
        <f>IF(JournalEntries!A12=$C$5,JournalEntries!E12,"")</f>
        <v/>
      </c>
      <c r="F26" s="109">
        <f>IF(JournalEntries!A12=$C$5,JournalEntries!F12,"")</f>
        <v/>
      </c>
    </row>
    <row r="27" ht="15" customHeight="1" s="64">
      <c r="B27" s="107">
        <f>IF(JournalEntries!A13=$C$5,JournalEntries!B13,"")</f>
        <v/>
      </c>
      <c r="C27" s="107">
        <f>IF(JournalEntries!A13=$C$5,JournalEntries!C13,"")</f>
        <v/>
      </c>
      <c r="D27" s="108">
        <f>IF(JournalEntries!A13=$C$5,JournalEntries!D13,"")</f>
        <v/>
      </c>
      <c r="E27" s="108">
        <f>IF(JournalEntries!A13=$C$5,JournalEntries!E13,"")</f>
        <v/>
      </c>
      <c r="F27" s="109">
        <f>IF(JournalEntries!A13=$C$5,JournalEntries!F13,"")</f>
        <v/>
      </c>
    </row>
    <row r="28" ht="15" customHeight="1" s="64">
      <c r="B28" s="107">
        <f>IF(JournalEntries!A14=$C$5,JournalEntries!B14,"")</f>
        <v/>
      </c>
      <c r="C28" s="107">
        <f>IF(JournalEntries!A14=$C$5,JournalEntries!C14,"")</f>
        <v/>
      </c>
      <c r="D28" s="108">
        <f>IF(JournalEntries!A14=$C$5,JournalEntries!D14,"")</f>
        <v/>
      </c>
      <c r="E28" s="108">
        <f>IF(JournalEntries!A14=$C$5,JournalEntries!E14,"")</f>
        <v/>
      </c>
      <c r="F28" s="109">
        <f>IF(JournalEntries!A14=$C$5,JournalEntries!F14,"")</f>
        <v/>
      </c>
    </row>
    <row r="29" ht="15" customHeight="1" s="64">
      <c r="B29" s="107">
        <f>IF(JournalEntries!A15=$C$5,JournalEntries!B15,"")</f>
        <v/>
      </c>
      <c r="C29" s="107">
        <f>IF(JournalEntries!A15=$C$5,JournalEntries!C15,"")</f>
        <v/>
      </c>
      <c r="D29" s="108">
        <f>IF(JournalEntries!A15=$C$5,JournalEntries!D15,"")</f>
        <v/>
      </c>
      <c r="E29" s="108">
        <f>IF(JournalEntries!A15=$C$5,JournalEntries!E15,"")</f>
        <v/>
      </c>
      <c r="F29" s="109">
        <f>IF(JournalEntries!A15=$C$5,JournalEntries!F15,"")</f>
        <v/>
      </c>
    </row>
    <row r="30" ht="15" customHeight="1" s="64">
      <c r="B30" s="107">
        <f>IF(JournalEntries!A16=$C$5,JournalEntries!B16,"")</f>
        <v/>
      </c>
      <c r="C30" s="107">
        <f>IF(JournalEntries!A16=$C$5,JournalEntries!C16,"")</f>
        <v/>
      </c>
      <c r="D30" s="108">
        <f>IF(JournalEntries!A16=$C$5,JournalEntries!D16,"")</f>
        <v/>
      </c>
      <c r="E30" s="108">
        <f>IF(JournalEntries!A16=$C$5,JournalEntries!E16,"")</f>
        <v/>
      </c>
      <c r="F30" s="109">
        <f>IF(JournalEntries!A16=$C$5,JournalEntries!F16,"")</f>
        <v/>
      </c>
    </row>
    <row r="31" ht="15" customHeight="1" s="64">
      <c r="B31" s="107">
        <f>IF(JournalEntries!A17=$C$5,JournalEntries!B17,"")</f>
        <v/>
      </c>
      <c r="C31" s="107">
        <f>IF(JournalEntries!A17=$C$5,JournalEntries!C17,"")</f>
        <v/>
      </c>
      <c r="D31" s="108">
        <f>IF(JournalEntries!A17=$C$5,JournalEntries!D17,"")</f>
        <v/>
      </c>
      <c r="E31" s="108">
        <f>IF(JournalEntries!A17=$C$5,JournalEntries!E17,"")</f>
        <v/>
      </c>
      <c r="F31" s="109">
        <f>IF(JournalEntries!A17=$C$5,JournalEntries!F17,"")</f>
        <v/>
      </c>
    </row>
    <row r="35" ht="16.15" customHeight="1" s="64">
      <c r="B35" s="106" t="inlineStr">
        <is>
          <t>MONTHLY P&amp;L STATEMENT</t>
        </is>
      </c>
    </row>
    <row r="36" ht="15" customHeight="1" s="64">
      <c r="B36" s="110" t="inlineStr">
        <is>
          <t>Vertical breakdown for selected period. Same logic as the toolkit's published sample output.</t>
        </is>
      </c>
    </row>
    <row r="38" ht="15" customHeight="1" s="64">
      <c r="B38" s="111" t="inlineStr">
        <is>
          <t>Total Gross Sales</t>
        </is>
      </c>
      <c r="C38" s="112" t="n"/>
      <c r="D38" s="112" t="n"/>
      <c r="E38" s="113">
        <f>IFERROR(INDEX(tbl_Periods[Gross Sales],MATCH($C$5,tbl_Periods[Period],0)),0)</f>
        <v/>
      </c>
    </row>
    <row r="39" ht="15" customHeight="1" s="64">
      <c r="B39" s="114" t="inlineStr">
        <is>
          <t>Less: Refunds</t>
        </is>
      </c>
      <c r="E39" s="115">
        <f>IFERROR(INDEX(tbl_Periods[Refunds],MATCH($C$5,tbl_Periods[Period],0)),0)</f>
        <v/>
      </c>
    </row>
    <row r="40" ht="15" customHeight="1" s="64">
      <c r="B40" s="114" t="inlineStr">
        <is>
          <t>Less: Transaction Fee (6.5%)</t>
        </is>
      </c>
      <c r="E40" s="115">
        <f>IFERROR(INDEX(tbl_Periods[Transaction Fees],MATCH($C$5,tbl_Periods[Period],0)),0)</f>
        <v/>
      </c>
    </row>
    <row r="41" ht="15" customHeight="1" s="64">
      <c r="B41" s="114" t="inlineStr">
        <is>
          <t>Less: Payment Processing (3% + $0.25)</t>
        </is>
      </c>
      <c r="E41" s="115">
        <f>IFERROR(INDEX(tbl_Periods[Processing Fees],MATCH($C$5,tbl_Periods[Period],0)),0)</f>
        <v/>
      </c>
    </row>
    <row r="42" ht="15" customHeight="1" s="64">
      <c r="B42" s="114" t="inlineStr">
        <is>
          <t>Less: Etsy Ads</t>
        </is>
      </c>
      <c r="E42" s="115">
        <f>IFERROR(INDEX(tbl_Periods[Ads Spend],MATCH($C$5,tbl_Periods[Period],0)),0)</f>
        <v/>
      </c>
    </row>
    <row r="43" ht="15" customHeight="1" s="64">
      <c r="B43" s="114" t="inlineStr">
        <is>
          <t>Less: Shipping Expense (USPS via Etsy)</t>
        </is>
      </c>
      <c r="E43" s="115">
        <f>IFERROR(INDEX(tbl_Periods[Shipping Labels],MATCH($C$5,tbl_Periods[Period],0)),0)</f>
        <v/>
      </c>
    </row>
    <row r="44" ht="15" customHeight="1" s="64">
      <c r="B44" s="116" t="inlineStr">
        <is>
          <t>Net Payout from Etsy</t>
        </is>
      </c>
      <c r="E44" s="117">
        <f>IFERROR(INDEX(tbl_Periods[Gross Sales],MATCH($C$5,tbl_Periods[Period],0))+INDEX(tbl_Periods[Refunds],MATCH($C$5,tbl_Periods[Period],0))-INDEX(tbl_Periods[Transaction Fees],MATCH($C$5,tbl_Periods[Period],0))-INDEX(tbl_Periods[Processing Fees],MATCH($C$5,tbl_Periods[Period],0))-INDEX(tbl_Periods[Ads Spend],MATCH($C$5,tbl_Periods[Period],0))-INDEX(tbl_Periods[Shipping Labels],MATCH($C$5,tbl_Periods[Period],0)),0)</f>
        <v/>
      </c>
    </row>
    <row r="45" ht="15" customHeight="1" s="64">
      <c r="B45" s="114" t="inlineStr">
        <is>
          <t>Less: Listing Fees (net)</t>
        </is>
      </c>
      <c r="E45" s="115">
        <f>IFERROR(INDEX(tbl_Periods[Listing Fees (net)],MATCH($C$5,tbl_Periods[Period],0)),0)</f>
        <v/>
      </c>
    </row>
    <row r="46" ht="15" customHeight="1" s="64">
      <c r="B46" s="116" t="inlineStr">
        <is>
          <t>Final Net Cash to Seller</t>
        </is>
      </c>
      <c r="E46" s="117">
        <f>IFERROR(E44-INDEX(tbl_Periods[Listing Fees (net)],MATCH($C$5,tbl_Periods[Period],0)),0)</f>
        <v/>
      </c>
    </row>
    <row r="47" ht="15" customHeight="1" s="64">
      <c r="B47" s="114" t="inlineStr">
        <is>
          <t>Less: COGS</t>
        </is>
      </c>
      <c r="E47" s="115">
        <f>IFERROR(INDEX(tbl_Periods[COGS],MATCH($C$5,tbl_Periods[Period],0)),0)</f>
        <v/>
      </c>
    </row>
    <row r="48" ht="15" customHeight="1" s="64">
      <c r="B48" s="116" t="inlineStr">
        <is>
          <t>Gross Profit (after COGS)</t>
        </is>
      </c>
      <c r="E48" s="118">
        <f>IFERROR(E46-INDEX(tbl_Periods[COGS],MATCH($C$5,tbl_Periods[Period],0)),0)</f>
        <v/>
      </c>
    </row>
    <row r="49" ht="15" customHeight="1" s="64">
      <c r="B49" s="114" t="inlineStr">
        <is>
          <t>Effective Fee %</t>
        </is>
      </c>
      <c r="E49" s="119">
        <f>IFERROR(INDEX(tbl_Periods[Effective Fee %],MATCH($C$5,tbl_Periods[Period],0)),0)</f>
        <v/>
      </c>
    </row>
    <row r="50" ht="15" customHeight="1" s="64">
      <c r="B50" s="114" t="inlineStr">
        <is>
          <t>Net Margin %</t>
        </is>
      </c>
      <c r="E50" s="119">
        <f>IFERROR(INDEX(tbl_Periods[Net Margin %],MATCH($C$5,tbl_Periods[Period],0)),0)</f>
        <v/>
      </c>
    </row>
    <row r="55" ht="15" customHeight="1" s="64">
      <c r="H55" s="120" t="inlineStr">
        <is>
          <t>Fee Component</t>
        </is>
      </c>
      <c r="I55" s="120" t="inlineStr">
        <is>
          <t>Amount</t>
        </is>
      </c>
    </row>
    <row r="56" ht="15" customHeight="1" s="64">
      <c r="H56" s="77" t="inlineStr">
        <is>
          <t>Transaction Fees</t>
        </is>
      </c>
      <c r="I56" s="121">
        <f>IFERROR(INDEX(tbl_Periods[Transaction Fees],MATCH($C$5,tbl_Periods[Period],0)),0)</f>
        <v/>
      </c>
    </row>
    <row r="57" ht="15" customHeight="1" s="64">
      <c r="H57" s="77" t="inlineStr">
        <is>
          <t>Processing Fees</t>
        </is>
      </c>
      <c r="I57" s="121">
        <f>IFERROR(INDEX(tbl_Periods[Processing Fees],MATCH($C$5,tbl_Periods[Period],0)),0)</f>
        <v/>
      </c>
    </row>
    <row r="58" ht="15" customHeight="1" s="64">
      <c r="H58" s="77" t="inlineStr">
        <is>
          <t>Ads Spend</t>
        </is>
      </c>
      <c r="I58" s="121">
        <f>IFERROR(INDEX(tbl_Periods[Ads Spend],MATCH($C$5,tbl_Periods[Period],0)),0)</f>
        <v/>
      </c>
    </row>
    <row r="59" ht="15" customHeight="1" s="64">
      <c r="H59" s="77" t="inlineStr">
        <is>
          <t>Shipping Labels</t>
        </is>
      </c>
      <c r="I59" s="121">
        <f>IFERROR(INDEX(tbl_Periods[Shipping Labels],MATCH($C$5,tbl_Periods[Period],0)),0)</f>
        <v/>
      </c>
    </row>
    <row r="60" ht="15" customHeight="1" s="64">
      <c r="H60" s="77" t="inlineStr">
        <is>
          <t>Listing Fees</t>
        </is>
      </c>
      <c r="I60" s="121">
        <f>IFERROR(INDEX(tbl_Periods[Listing Fees (net)],MATCH($C$5,tbl_Periods[Period],0)),0)</f>
        <v/>
      </c>
    </row>
  </sheetData>
  <mergeCells count="19">
    <mergeCell ref="E13:G13"/>
    <mergeCell ref="B13:D13"/>
    <mergeCell ref="H8:J9"/>
    <mergeCell ref="K12:M12"/>
    <mergeCell ref="H7:J7"/>
    <mergeCell ref="H13:J13"/>
    <mergeCell ref="E8:G9"/>
    <mergeCell ref="B16:H16"/>
    <mergeCell ref="H12:J12"/>
    <mergeCell ref="E7:G7"/>
    <mergeCell ref="K7:M7"/>
    <mergeCell ref="B8:D9"/>
    <mergeCell ref="B36:G36"/>
    <mergeCell ref="K13:M13"/>
    <mergeCell ref="B35:G35"/>
    <mergeCell ref="E12:G12"/>
    <mergeCell ref="B7:D7"/>
    <mergeCell ref="K8:M9"/>
    <mergeCell ref="B12:D12"/>
  </mergeCells>
  <dataValidations count="1">
    <dataValidation sqref="C5" showDropDown="0" showInputMessage="0" showErrorMessage="0" allowBlank="0" type="list" errorStyle="stop" operator="between">
      <formula1>"2025-12,2026-01,2026-02"</formula1>
      <formula2>0</formula2>
    </dataValidation>
  </dataValidation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drawing xmlns:r="http://schemas.openxmlformats.org/officeDocument/2006/relationships" r:id="rId1"/>
</worksheet>
</file>

<file path=xl/worksheets/sheet5.xml><?xml version="1.0" encoding="utf-8"?>
<worksheet xmlns="http://schemas.openxmlformats.org/spreadsheetml/2006/main">
  <sheetPr filterMode="0">
    <outlinePr summaryBelow="1" summaryRight="1"/>
    <pageSetUpPr fitToPage="0"/>
  </sheetPr>
  <dimension ref="A1:P14"/>
  <sheetViews>
    <sheetView showFormulas="0" showGridLines="0"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2" customWidth="1" style="63" min="1" max="2"/>
    <col width="14" customWidth="1" style="63" min="3" max="3"/>
    <col width="42" customWidth="1" style="63" min="4" max="4"/>
    <col width="12" customWidth="1" style="63" min="5" max="5"/>
    <col width="13" customWidth="1" style="63" min="6" max="6"/>
    <col width="12" customWidth="1" style="63" min="7" max="7"/>
    <col width="13" customWidth="1" style="63" min="8" max="11"/>
    <col width="11" customWidth="1" style="63" min="12" max="12"/>
    <col width="12" customWidth="1" style="63" min="13" max="13"/>
    <col width="11" customWidth="1" style="63" min="14" max="14"/>
    <col width="10" customWidth="1" style="63" min="15" max="15"/>
    <col width="12" customWidth="1" style="63" min="16" max="16"/>
  </cols>
  <sheetData>
    <row r="1" ht="24" customHeight="1" s="64">
      <c r="A1" s="122" t="inlineStr">
        <is>
          <t>Transactions — per-order detail (auto-generated)</t>
        </is>
      </c>
    </row>
    <row r="2" ht="15" customHeight="1" s="64">
      <c r="A2" s="123" t="inlineStr">
        <is>
          <t>Output of qry_Transactions. Do not edit by hand — overwritten on refresh.</t>
        </is>
      </c>
    </row>
    <row r="4" ht="21.75" customHeight="1" s="64">
      <c r="A4" s="72" t="inlineStr">
        <is>
          <t>Date</t>
        </is>
      </c>
      <c r="B4" s="72" t="inlineStr">
        <is>
          <t>Order ID</t>
        </is>
      </c>
      <c r="C4" s="72" t="inlineStr">
        <is>
          <t>Listing ID</t>
        </is>
      </c>
      <c r="D4" s="72" t="inlineStr">
        <is>
          <t>Listing Title</t>
        </is>
      </c>
      <c r="E4" s="72" t="inlineStr">
        <is>
          <t>Gross Sale</t>
        </is>
      </c>
      <c r="F4" s="72" t="inlineStr">
        <is>
          <t>Refund Amount</t>
        </is>
      </c>
      <c r="G4" s="72" t="inlineStr">
        <is>
          <t>Item Net</t>
        </is>
      </c>
      <c r="H4" s="72" t="inlineStr">
        <is>
          <t>Sales Tax Collected</t>
        </is>
      </c>
      <c r="I4" s="72" t="inlineStr">
        <is>
          <t>Sales Tax Refunded</t>
        </is>
      </c>
      <c r="J4" s="72" t="inlineStr">
        <is>
          <t>Transaction Fee</t>
        </is>
      </c>
      <c r="K4" s="72" t="inlineStr">
        <is>
          <t>Processing Fee</t>
        </is>
      </c>
      <c r="L4" s="72" t="inlineStr">
        <is>
          <t>COGS</t>
        </is>
      </c>
      <c r="M4" s="72" t="inlineStr">
        <is>
          <t>Net Payout</t>
        </is>
      </c>
      <c r="N4" s="72" t="inlineStr">
        <is>
          <t>Effective Fee %</t>
        </is>
      </c>
      <c r="O4" s="72" t="inlineStr">
        <is>
          <t>Period</t>
        </is>
      </c>
      <c r="P4" s="72" t="inlineStr">
        <is>
          <t>Status</t>
        </is>
      </c>
    </row>
    <row r="5" ht="15" customHeight="1" s="64">
      <c r="A5" s="124" t="n">
        <v>45931</v>
      </c>
      <c r="B5" t="inlineStr">
        <is>
          <t>3813302786</t>
        </is>
      </c>
      <c r="C5" t="inlineStr"/>
      <c r="D5" t="inlineStr">
        <is>
          <t xml:space="preserve">Hidding panty - For transgender women - </t>
        </is>
      </c>
      <c r="E5" s="125" t="n">
        <v>30.21</v>
      </c>
      <c r="F5" s="125" t="n">
        <v>-30.21</v>
      </c>
      <c r="G5" s="125">
        <f>E5+F5</f>
        <v/>
      </c>
      <c r="H5" s="125" t="n">
        <v>1.91</v>
      </c>
      <c r="I5" s="125" t="n">
        <v>-1.91</v>
      </c>
      <c r="J5" s="125" t="n">
        <v>0</v>
      </c>
      <c r="K5" s="125" t="n">
        <v>0</v>
      </c>
      <c r="L5" s="125">
        <f>IFERROR(VLOOKUP(C5,tbl_Listings[#Data],3,FALSE()),0)</f>
        <v/>
      </c>
      <c r="M5" s="125">
        <f>E5+F5+J5+K5</f>
        <v/>
      </c>
      <c r="N5" s="126">
        <f>IFERROR(-(J5+K5)/E5,0)</f>
        <v/>
      </c>
      <c r="O5" t="inlineStr">
        <is>
          <t>2025-10</t>
        </is>
      </c>
      <c r="P5" t="inlineStr">
        <is>
          <t>Refunded</t>
        </is>
      </c>
    </row>
    <row r="6" ht="15" customHeight="1" s="64">
      <c r="A6" s="124" t="n">
        <v>45931</v>
      </c>
      <c r="B6" t="inlineStr">
        <is>
          <t>3816663625</t>
        </is>
      </c>
      <c r="C6" t="inlineStr"/>
      <c r="D6" t="inlineStr">
        <is>
          <t>Acqua Removable inner layer - Gaff Thong</t>
        </is>
      </c>
      <c r="E6" s="125" t="n">
        <v>33.09</v>
      </c>
      <c r="F6" s="125" t="n">
        <v>-33.09</v>
      </c>
      <c r="G6" s="125">
        <f>E6+F6</f>
        <v/>
      </c>
      <c r="H6" s="125" t="n">
        <v>2.09</v>
      </c>
      <c r="I6" s="125" t="n">
        <v>-2.09</v>
      </c>
      <c r="J6" s="125" t="n">
        <v>0</v>
      </c>
      <c r="K6" s="125" t="n">
        <v>0</v>
      </c>
      <c r="L6" s="125">
        <f>IFERROR(VLOOKUP(C6,tbl_Listings[#Data],3,FALSE()),0)</f>
        <v/>
      </c>
      <c r="M6" s="125">
        <f>E6+F6+J6+K6</f>
        <v/>
      </c>
      <c r="N6" s="126">
        <f>IFERROR(-(J6+K6)/E6,0)</f>
        <v/>
      </c>
      <c r="O6" t="inlineStr">
        <is>
          <t>2025-10</t>
        </is>
      </c>
      <c r="P6" t="inlineStr">
        <is>
          <t>Refunded</t>
        </is>
      </c>
    </row>
    <row r="7" ht="15" customHeight="1" s="64">
      <c r="A7" s="124" t="n">
        <v>45931</v>
      </c>
      <c r="B7" t="inlineStr">
        <is>
          <t>3816790491</t>
        </is>
      </c>
      <c r="C7" t="inlineStr"/>
      <c r="D7" t="inlineStr">
        <is>
          <t>White Removable inner layer - Gaff Thong</t>
        </is>
      </c>
      <c r="E7" s="125" t="n">
        <v>33.09</v>
      </c>
      <c r="F7" s="125" t="n">
        <v>-33.09</v>
      </c>
      <c r="G7" s="125">
        <f>E7+F7</f>
        <v/>
      </c>
      <c r="H7" s="125" t="n">
        <v>2.09</v>
      </c>
      <c r="I7" s="125" t="n">
        <v>-2.09</v>
      </c>
      <c r="J7" s="125" t="n">
        <v>0</v>
      </c>
      <c r="K7" s="125" t="n">
        <v>0</v>
      </c>
      <c r="L7" s="125">
        <f>IFERROR(VLOOKUP(C7,tbl_Listings[#Data],3,FALSE()),0)</f>
        <v/>
      </c>
      <c r="M7" s="125">
        <f>E7+F7+J7+K7</f>
        <v/>
      </c>
      <c r="N7" s="126">
        <f>IFERROR(-(J7+K7)/E7,0)</f>
        <v/>
      </c>
      <c r="O7" t="inlineStr">
        <is>
          <t>2025-10</t>
        </is>
      </c>
      <c r="P7" t="inlineStr">
        <is>
          <t>Refunded</t>
        </is>
      </c>
    </row>
    <row r="8" ht="15" customHeight="1" s="64">
      <c r="A8" s="124" t="n">
        <v>45932</v>
      </c>
      <c r="B8" t="inlineStr">
        <is>
          <t>3817488059</t>
        </is>
      </c>
      <c r="C8" t="inlineStr"/>
      <c r="D8" t="inlineStr">
        <is>
          <t>Apricot Removable inner layer - Gaff Tho</t>
        </is>
      </c>
      <c r="E8" s="125" t="n">
        <v>33.17</v>
      </c>
      <c r="F8" s="125" t="n">
        <v>-33.17</v>
      </c>
      <c r="G8" s="125">
        <f>E8+F8</f>
        <v/>
      </c>
      <c r="H8" s="125" t="n">
        <v>2.17</v>
      </c>
      <c r="I8" s="125" t="n">
        <v>-2.17</v>
      </c>
      <c r="J8" s="125" t="n">
        <v>0</v>
      </c>
      <c r="K8" s="125" t="n">
        <v>0</v>
      </c>
      <c r="L8" s="125">
        <f>IFERROR(VLOOKUP(C8,tbl_Listings[#Data],3,FALSE()),0)</f>
        <v/>
      </c>
      <c r="M8" s="125">
        <f>E8+F8+J8+K8</f>
        <v/>
      </c>
      <c r="N8" s="126">
        <f>IFERROR(-(J8+K8)/E8,0)</f>
        <v/>
      </c>
      <c r="O8" t="inlineStr">
        <is>
          <t>2025-10</t>
        </is>
      </c>
      <c r="P8" t="inlineStr">
        <is>
          <t>Refunded</t>
        </is>
      </c>
    </row>
    <row r="9" ht="15" customHeight="1" s="64">
      <c r="A9" s="124" t="n">
        <v>45936</v>
      </c>
      <c r="B9" t="inlineStr">
        <is>
          <t>3814746383</t>
        </is>
      </c>
      <c r="C9" t="inlineStr"/>
      <c r="D9" t="inlineStr"/>
      <c r="E9" s="125" t="n">
        <v>0</v>
      </c>
      <c r="F9" s="125" t="n">
        <v>-34.16</v>
      </c>
      <c r="G9" s="125">
        <f>E9+F9</f>
        <v/>
      </c>
      <c r="H9" s="125" t="n">
        <v>0</v>
      </c>
      <c r="I9" s="125" t="n">
        <v>-2.16</v>
      </c>
      <c r="J9" s="125" t="n">
        <v>2.08</v>
      </c>
      <c r="K9" s="125" t="n">
        <v>1.27</v>
      </c>
      <c r="L9" s="125">
        <f>IFERROR(VLOOKUP(C9,tbl_Listings[#Data],3,FALSE()),0)</f>
        <v/>
      </c>
      <c r="M9" s="125">
        <f>E9+F9+J9+K9</f>
        <v/>
      </c>
      <c r="N9" s="126">
        <f>IFERROR(-(J9+K9)/E9,0)</f>
        <v/>
      </c>
      <c r="O9" t="inlineStr">
        <is>
          <t>2025-10</t>
        </is>
      </c>
      <c r="P9" t="inlineStr">
        <is>
          <t>Partial Refund</t>
        </is>
      </c>
    </row>
    <row r="10">
      <c r="A10" s="124" t="n">
        <v>46068</v>
      </c>
      <c r="B10" t="inlineStr">
        <is>
          <t>3978257967</t>
        </is>
      </c>
      <c r="C10" t="inlineStr">
        <is>
          <t>1087552156</t>
        </is>
      </c>
      <c r="D10" t="inlineStr">
        <is>
          <t>Pouch Panty — Gender Affirming Underwear (S)</t>
        </is>
      </c>
      <c r="E10" s="125" t="n">
        <v>29.23</v>
      </c>
      <c r="F10" s="125" t="n">
        <v>0</v>
      </c>
      <c r="G10" s="125">
        <f>E10+F10</f>
        <v/>
      </c>
      <c r="H10" s="125" t="n">
        <v>2.23</v>
      </c>
      <c r="I10" s="125" t="n">
        <v>0</v>
      </c>
      <c r="J10" s="125" t="n">
        <v>-1.76</v>
      </c>
      <c r="K10" s="125" t="n">
        <v>-1.13</v>
      </c>
      <c r="L10" s="125">
        <f>IFERROR(VLOOKUP(C10,tbl_Listings[#Data],3,FALSE()),0)</f>
        <v/>
      </c>
      <c r="M10" s="125">
        <f>E10+F10+J10+K10</f>
        <v/>
      </c>
      <c r="N10" s="126">
        <f>IFERROR(-(J10+K10)/E10,0)</f>
        <v/>
      </c>
      <c r="O10" t="inlineStr">
        <is>
          <t>2026-02</t>
        </is>
      </c>
      <c r="P10" t="inlineStr">
        <is>
          <t>Completed</t>
        </is>
      </c>
    </row>
    <row r="11">
      <c r="A11" s="124" t="n">
        <v>46069</v>
      </c>
      <c r="B11" t="inlineStr">
        <is>
          <t>3979216597</t>
        </is>
      </c>
      <c r="C11" t="inlineStr">
        <is>
          <t>1087552156</t>
        </is>
      </c>
      <c r="D11" t="inlineStr">
        <is>
          <t>Pouch Panty — Gender Affirming Underwear (S)</t>
        </is>
      </c>
      <c r="E11" s="125" t="n">
        <v>91.48999999999999</v>
      </c>
      <c r="F11" s="125" t="n">
        <v>0</v>
      </c>
      <c r="G11" s="125">
        <f>E11+F11</f>
        <v/>
      </c>
      <c r="H11" s="125" t="n">
        <v>8.69</v>
      </c>
      <c r="I11" s="125" t="n">
        <v>0</v>
      </c>
      <c r="J11" s="125" t="n">
        <v>-5.39</v>
      </c>
      <c r="K11" s="125" t="n">
        <v>-2.99</v>
      </c>
      <c r="L11" s="125">
        <f>IFERROR(VLOOKUP(C11,tbl_Listings[#Data],3,FALSE()),0)</f>
        <v/>
      </c>
      <c r="M11" s="125">
        <f>E11+F11+J11+K11</f>
        <v/>
      </c>
      <c r="N11" s="126">
        <f>IFERROR(-(J11+K11)/E11,0)</f>
        <v/>
      </c>
      <c r="O11" t="inlineStr">
        <is>
          <t>2026-02</t>
        </is>
      </c>
      <c r="P11" t="inlineStr">
        <is>
          <t>Completed</t>
        </is>
      </c>
    </row>
    <row r="12">
      <c r="A12" s="124" t="n">
        <v>46073</v>
      </c>
      <c r="B12" t="inlineStr">
        <is>
          <t>3979233068</t>
        </is>
      </c>
      <c r="C12" t="inlineStr">
        <is>
          <t>1087552156</t>
        </is>
      </c>
      <c r="D12" t="inlineStr">
        <is>
          <t>Pouch Panty — Gender Affirming Underwear (S)</t>
        </is>
      </c>
      <c r="E12" s="125" t="n">
        <v>32.03</v>
      </c>
      <c r="F12" s="125" t="n">
        <v>-32.03</v>
      </c>
      <c r="G12" s="125">
        <f>E12+F12</f>
        <v/>
      </c>
      <c r="H12" s="125" t="n">
        <v>2.03</v>
      </c>
      <c r="I12" s="125" t="n">
        <v>-2.03</v>
      </c>
      <c r="J12" s="125" t="n">
        <v>0</v>
      </c>
      <c r="K12" s="125" t="n">
        <v>0</v>
      </c>
      <c r="L12" s="125">
        <f>IFERROR(VLOOKUP(C12,tbl_Listings[#Data],3,FALSE()),0)</f>
        <v/>
      </c>
      <c r="M12" s="125">
        <f>E12+F12+J12+K12</f>
        <v/>
      </c>
      <c r="N12" s="126">
        <f>IFERROR(-(J12+K12)/E12,0)</f>
        <v/>
      </c>
      <c r="O12" t="inlineStr">
        <is>
          <t>2026-02</t>
        </is>
      </c>
      <c r="P12" t="inlineStr">
        <is>
          <t>Refunded</t>
        </is>
      </c>
    </row>
    <row r="13">
      <c r="A13" s="124" t="n">
        <v>46073</v>
      </c>
      <c r="B13" t="inlineStr">
        <is>
          <t>3979561468</t>
        </is>
      </c>
      <c r="C13" t="inlineStr">
        <is>
          <t>1249742288</t>
        </is>
      </c>
      <c r="D13" t="inlineStr">
        <is>
          <t>TRANS LINGERIE Basic All Day Bikini — Tucking</t>
        </is>
      </c>
      <c r="E13" s="125" t="n">
        <v>35.76</v>
      </c>
      <c r="F13" s="125" t="n">
        <v>0</v>
      </c>
      <c r="G13" s="125">
        <f>E13+F13</f>
        <v/>
      </c>
      <c r="H13" s="125" t="n">
        <v>2.26</v>
      </c>
      <c r="I13" s="125" t="n">
        <v>0</v>
      </c>
      <c r="J13" s="125" t="n">
        <v>-2.18</v>
      </c>
      <c r="K13" s="125" t="n">
        <v>-1.32</v>
      </c>
      <c r="L13" s="125">
        <f>IFERROR(VLOOKUP(C13,tbl_Listings[#Data],3,FALSE()),0)</f>
        <v/>
      </c>
      <c r="M13" s="125">
        <f>E13+F13+J13+K13</f>
        <v/>
      </c>
      <c r="N13" s="126">
        <f>IFERROR(-(J13+K13)/E13,0)</f>
        <v/>
      </c>
      <c r="O13" t="inlineStr">
        <is>
          <t>2026-02</t>
        </is>
      </c>
      <c r="P13" t="inlineStr">
        <is>
          <t>Completed</t>
        </is>
      </c>
    </row>
    <row r="14">
      <c r="A14" s="124" t="n">
        <v>46073</v>
      </c>
      <c r="B14" t="inlineStr">
        <is>
          <t>3982728815</t>
        </is>
      </c>
      <c r="C14" t="inlineStr">
        <is>
          <t>1087552156</t>
        </is>
      </c>
      <c r="D14" t="inlineStr">
        <is>
          <t>Pouch Panty — Gender Affirming Underwear (S)</t>
        </is>
      </c>
      <c r="E14" s="125" t="n">
        <v>32.03</v>
      </c>
      <c r="F14" s="125" t="n">
        <v>0</v>
      </c>
      <c r="G14" s="125">
        <f>E14+F14</f>
        <v/>
      </c>
      <c r="H14" s="125" t="n">
        <v>2.03</v>
      </c>
      <c r="I14" s="125" t="n">
        <v>0</v>
      </c>
      <c r="J14" s="125" t="n">
        <v>-1.95</v>
      </c>
      <c r="K14" s="125" t="n">
        <v>-1.21</v>
      </c>
      <c r="L14" s="125">
        <f>IFERROR(VLOOKUP(C14,tbl_Listings[#Data],3,FALSE()),0)</f>
        <v/>
      </c>
      <c r="M14" s="125">
        <f>E14+F14+J14+K14</f>
        <v/>
      </c>
      <c r="N14" s="126">
        <f>IFERROR(-(J14+K14)/E14,0)</f>
        <v/>
      </c>
      <c r="O14" t="inlineStr">
        <is>
          <t>2026-02</t>
        </is>
      </c>
      <c r="P14" t="inlineStr">
        <is>
          <t>Completed</t>
        </is>
      </c>
    </row>
  </sheetData>
  <mergeCells count="2">
    <mergeCell ref="A1:P1"/>
    <mergeCell ref="A2:P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tableParts count="1">
    <tablePart xmlns:r="http://schemas.openxmlformats.org/officeDocument/2006/relationships" r:id="rId1"/>
  </tableParts>
</worksheet>
</file>

<file path=xl/worksheets/sheet6.xml><?xml version="1.0" encoding="utf-8"?>
<worksheet xmlns="http://schemas.openxmlformats.org/spreadsheetml/2006/main">
  <sheetPr filterMode="0">
    <outlinePr summaryBelow="1" summaryRight="1"/>
    <pageSetUpPr fitToPage="0"/>
  </sheetPr>
  <dimension ref="A1:F30"/>
  <sheetViews>
    <sheetView showFormulas="0" showGridLines="0"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0" customWidth="1" style="63" min="1" max="1"/>
    <col width="32" customWidth="1" style="63" min="2" max="2"/>
    <col width="28" customWidth="1" style="63" min="3" max="3"/>
    <col width="13" customWidth="1" style="63" min="4" max="5"/>
    <col width="60" customWidth="1" style="63" min="6" max="6"/>
  </cols>
  <sheetData>
    <row r="1" ht="24" customHeight="1" s="64">
      <c r="A1" s="122" t="inlineStr">
        <is>
          <t>Journal Entries — cascading GL (auto-generated)</t>
        </is>
      </c>
    </row>
    <row r="2" ht="15" customHeight="1" s="64">
      <c r="A2" s="123" t="inlineStr">
        <is>
          <t>Output of qry_JournalEntries. Period-level summary; each JE Type sums Dr = Cr.</t>
        </is>
      </c>
    </row>
    <row r="4" ht="21.75" customHeight="1" s="64">
      <c r="A4" s="72" t="inlineStr">
        <is>
          <t>Period</t>
        </is>
      </c>
      <c r="B4" s="72" t="inlineStr">
        <is>
          <t>JE Type</t>
        </is>
      </c>
      <c r="C4" s="72" t="inlineStr">
        <is>
          <t>Account</t>
        </is>
      </c>
      <c r="D4" s="72" t="inlineStr">
        <is>
          <t>Debit</t>
        </is>
      </c>
      <c r="E4" s="72" t="inlineStr">
        <is>
          <t>Credit</t>
        </is>
      </c>
      <c r="F4" s="72" t="inlineStr">
        <is>
          <t>Memo</t>
        </is>
      </c>
    </row>
    <row r="5" ht="15" customHeight="1" s="64">
      <c r="A5" t="inlineStr">
        <is>
          <t>2025-10</t>
        </is>
      </c>
      <c r="B5" t="inlineStr">
        <is>
          <t>JE 1 — Sale Recognition</t>
        </is>
      </c>
      <c r="C5" t="inlineStr">
        <is>
          <t>Etsy Receivable</t>
        </is>
      </c>
      <c r="D5" s="125" t="n">
        <v>137.82</v>
      </c>
      <c r="E5" s="125" t="n"/>
      <c r="F5" t="inlineStr">
        <is>
          <t>Gross sales + sales tax held by Etsy</t>
        </is>
      </c>
    </row>
    <row r="6" ht="15" customHeight="1" s="64">
      <c r="A6" t="inlineStr">
        <is>
          <t>2025-10</t>
        </is>
      </c>
      <c r="B6" t="inlineStr">
        <is>
          <t>JE 1 — Sale Recognition</t>
        </is>
      </c>
      <c r="C6" t="inlineStr">
        <is>
          <t>Sales Revenue</t>
        </is>
      </c>
      <c r="D6" s="125" t="n"/>
      <c r="E6" s="125" t="n">
        <v>129.56</v>
      </c>
      <c r="F6" t="inlineStr">
        <is>
          <t>Gross revenue from completed sales</t>
        </is>
      </c>
    </row>
    <row r="7" ht="15" customHeight="1" s="64">
      <c r="A7" t="inlineStr">
        <is>
          <t>2025-10</t>
        </is>
      </c>
      <c r="B7" t="inlineStr">
        <is>
          <t>JE 1 — Sale Recognition</t>
        </is>
      </c>
      <c r="C7" t="inlineStr">
        <is>
          <t>Sales Tax Payable</t>
        </is>
      </c>
      <c r="D7" s="125" t="n"/>
      <c r="E7" s="125" t="n">
        <v>8.26</v>
      </c>
      <c r="F7" t="inlineStr">
        <is>
          <t>Sales tax remitted via Etsy</t>
        </is>
      </c>
    </row>
    <row r="8" ht="15" customHeight="1" s="64">
      <c r="A8" t="inlineStr">
        <is>
          <t>2025-10</t>
        </is>
      </c>
      <c r="B8" t="inlineStr">
        <is>
          <t>JE 2 — Fees &amp; Shipping Booked</t>
        </is>
      </c>
      <c r="C8" t="inlineStr">
        <is>
          <t>Etsy Transaction Fee</t>
        </is>
      </c>
      <c r="D8" s="125" t="n">
        <v>2.08</v>
      </c>
      <c r="E8" s="125" t="n"/>
      <c r="F8" t="inlineStr">
        <is>
          <t>6.5% on item+ship+discount</t>
        </is>
      </c>
    </row>
    <row r="9" ht="15" customHeight="1" s="64">
      <c r="A9" t="inlineStr">
        <is>
          <t>2025-10</t>
        </is>
      </c>
      <c r="B9" t="inlineStr">
        <is>
          <t>JE 2 — Fees &amp; Shipping Booked</t>
        </is>
      </c>
      <c r="C9" t="inlineStr">
        <is>
          <t>Payment Processing Fee</t>
        </is>
      </c>
      <c r="D9" s="125" t="n">
        <v>1.27</v>
      </c>
      <c r="E9" s="125" t="n"/>
      <c r="F9" t="inlineStr">
        <is>
          <t>3% + $0.25 per sale</t>
        </is>
      </c>
    </row>
    <row r="10" ht="15" customHeight="1" s="64">
      <c r="A10" t="inlineStr">
        <is>
          <t>2025-10</t>
        </is>
      </c>
      <c r="B10" t="inlineStr">
        <is>
          <t>JE 2 — Fees &amp; Shipping Booked</t>
        </is>
      </c>
      <c r="C10" t="inlineStr">
        <is>
          <t>Marketing — Etsy Ads</t>
        </is>
      </c>
      <c r="D10" s="125" t="n">
        <v>23.32</v>
      </c>
      <c r="E10" s="125" t="n"/>
      <c r="F10" t="inlineStr">
        <is>
          <t>Daily click-through bill</t>
        </is>
      </c>
    </row>
    <row r="11" ht="15" customHeight="1" s="64">
      <c r="A11" t="inlineStr">
        <is>
          <t>2025-10</t>
        </is>
      </c>
      <c r="B11" t="inlineStr">
        <is>
          <t>JE 2 — Fees &amp; Shipping Booked</t>
        </is>
      </c>
      <c r="C11" t="inlineStr">
        <is>
          <t>Shipping Expense</t>
        </is>
      </c>
      <c r="D11" s="125" t="n">
        <v>4.8</v>
      </c>
      <c r="E11" s="125" t="n"/>
      <c r="F11" t="inlineStr">
        <is>
          <t>USPS labels purchased on platform</t>
        </is>
      </c>
    </row>
    <row r="12" ht="15" customHeight="1" s="64">
      <c r="A12" t="inlineStr">
        <is>
          <t>2025-10</t>
        </is>
      </c>
      <c r="B12" t="inlineStr">
        <is>
          <t>JE 2 — Fees &amp; Shipping Booked</t>
        </is>
      </c>
      <c r="C12" t="inlineStr">
        <is>
          <t>Etsy Receivable</t>
        </is>
      </c>
      <c r="D12" s="125" t="n"/>
      <c r="E12" s="125" t="n">
        <v>31.47</v>
      </c>
      <c r="F12" t="inlineStr">
        <is>
          <t>Settle fees against receivable</t>
        </is>
      </c>
    </row>
    <row r="13" ht="15" customHeight="1" s="64">
      <c r="A13" t="inlineStr">
        <is>
          <t>2025-10</t>
        </is>
      </c>
      <c r="B13" t="inlineStr">
        <is>
          <t>JE 3 — Cash Received</t>
        </is>
      </c>
      <c r="C13" t="inlineStr">
        <is>
          <t>Cash — Bank</t>
        </is>
      </c>
      <c r="D13" s="125" t="n">
        <v>64.77</v>
      </c>
      <c r="E13" s="125" t="n"/>
      <c r="F13" t="inlineStr">
        <is>
          <t>Deposits hitting bank in period</t>
        </is>
      </c>
    </row>
    <row r="14" ht="15" customHeight="1" s="64">
      <c r="A14" t="inlineStr">
        <is>
          <t>2025-10</t>
        </is>
      </c>
      <c r="B14" t="inlineStr">
        <is>
          <t>JE 3 — Cash Received</t>
        </is>
      </c>
      <c r="C14" t="inlineStr">
        <is>
          <t>Etsy Receivable</t>
        </is>
      </c>
      <c r="D14" s="125" t="n"/>
      <c r="E14" s="125" t="n">
        <v>64.77</v>
      </c>
      <c r="F14" t="inlineStr">
        <is>
          <t>Clear receivable as cash hits bank</t>
        </is>
      </c>
    </row>
    <row r="15" ht="15" customHeight="1" s="64">
      <c r="A15" t="inlineStr">
        <is>
          <t>2025-10</t>
        </is>
      </c>
      <c r="B15" t="inlineStr">
        <is>
          <t>JE 4 — Monthly Closing</t>
        </is>
      </c>
      <c r="C15" t="inlineStr">
        <is>
          <t>Listing Fee</t>
        </is>
      </c>
      <c r="D15" s="125" t="n">
        <v>-1</v>
      </c>
      <c r="E15" s="125" t="n"/>
      <c r="F15" t="inlineStr">
        <is>
          <t>Listing fees net of credits</t>
        </is>
      </c>
    </row>
    <row r="16" ht="15" customHeight="1" s="64">
      <c r="A16" t="inlineStr">
        <is>
          <t>2025-10</t>
        </is>
      </c>
      <c r="B16" t="inlineStr">
        <is>
          <t>JE 4 — Monthly Closing</t>
        </is>
      </c>
      <c r="C16" t="inlineStr">
        <is>
          <t>Refund — Revenue Reversal</t>
        </is>
      </c>
      <c r="D16" s="125" t="n">
        <v>163.72</v>
      </c>
      <c r="E16" s="125" t="n"/>
      <c r="F16" t="inlineStr">
        <is>
          <t>Refunds reverse revenue</t>
        </is>
      </c>
    </row>
    <row r="17" ht="15" customHeight="1" s="64">
      <c r="A17" t="inlineStr">
        <is>
          <t>2025-10</t>
        </is>
      </c>
      <c r="B17" t="inlineStr">
        <is>
          <t>JE 4 — Monthly Closing</t>
        </is>
      </c>
      <c r="C17" t="inlineStr">
        <is>
          <t>Etsy Receivable</t>
        </is>
      </c>
      <c r="D17" s="125" t="n"/>
      <c r="E17" s="125" t="n">
        <v>162.72</v>
      </c>
      <c r="F17" t="inlineStr">
        <is>
          <t>Close listing fees + refunds</t>
        </is>
      </c>
    </row>
    <row r="18">
      <c r="A18" t="inlineStr">
        <is>
          <t>2026-02</t>
        </is>
      </c>
      <c r="B18" t="inlineStr">
        <is>
          <t>JE 1 — Sale Recognition</t>
        </is>
      </c>
      <c r="C18" t="inlineStr">
        <is>
          <t>Etsy Receivable</t>
        </is>
      </c>
      <c r="D18" s="125" t="n">
        <v>237.78</v>
      </c>
      <c r="E18" s="125" t="n"/>
      <c r="F18" t="inlineStr">
        <is>
          <t>Gross sales + sales tax held by Etsy</t>
        </is>
      </c>
    </row>
    <row r="19">
      <c r="A19" t="inlineStr">
        <is>
          <t>2026-02</t>
        </is>
      </c>
      <c r="B19" t="inlineStr">
        <is>
          <t>JE 1 — Sale Recognition</t>
        </is>
      </c>
      <c r="C19" t="inlineStr">
        <is>
          <t>Sales Revenue</t>
        </is>
      </c>
      <c r="D19" s="125" t="n"/>
      <c r="E19" s="125" t="n">
        <v>220.54</v>
      </c>
      <c r="F19" t="inlineStr">
        <is>
          <t>Gross revenue from completed sales</t>
        </is>
      </c>
    </row>
    <row r="20">
      <c r="A20" t="inlineStr">
        <is>
          <t>2026-02</t>
        </is>
      </c>
      <c r="B20" t="inlineStr">
        <is>
          <t>JE 1 — Sale Recognition</t>
        </is>
      </c>
      <c r="C20" t="inlineStr">
        <is>
          <t>Sales Tax Payable</t>
        </is>
      </c>
      <c r="D20" s="125" t="n"/>
      <c r="E20" s="125" t="n">
        <v>17.24</v>
      </c>
      <c r="F20" t="inlineStr">
        <is>
          <t>Sales tax remitted via Etsy</t>
        </is>
      </c>
    </row>
    <row r="21">
      <c r="A21" t="inlineStr">
        <is>
          <t>2026-02</t>
        </is>
      </c>
      <c r="B21" t="inlineStr">
        <is>
          <t>JE 2 — Fees &amp; Shipping Booked</t>
        </is>
      </c>
      <c r="C21" t="inlineStr">
        <is>
          <t>Etsy Transaction Fee</t>
        </is>
      </c>
      <c r="D21" s="125" t="n">
        <v>11.28</v>
      </c>
      <c r="E21" s="125" t="n"/>
      <c r="F21" t="inlineStr">
        <is>
          <t>6.5% on item+ship+discount</t>
        </is>
      </c>
    </row>
    <row r="22">
      <c r="A22" t="inlineStr">
        <is>
          <t>2026-02</t>
        </is>
      </c>
      <c r="B22" t="inlineStr">
        <is>
          <t>JE 2 — Fees &amp; Shipping Booked</t>
        </is>
      </c>
      <c r="C22" t="inlineStr">
        <is>
          <t>Payment Processing Fee</t>
        </is>
      </c>
      <c r="D22" s="125" t="n">
        <v>6.65</v>
      </c>
      <c r="E22" s="125" t="n"/>
      <c r="F22" t="inlineStr">
        <is>
          <t>3% + $0.25 per sale</t>
        </is>
      </c>
    </row>
    <row r="23">
      <c r="A23" t="inlineStr">
        <is>
          <t>2026-02</t>
        </is>
      </c>
      <c r="B23" t="inlineStr">
        <is>
          <t>JE 2 — Fees &amp; Shipping Booked</t>
        </is>
      </c>
      <c r="C23" t="inlineStr">
        <is>
          <t>Marketing — Etsy Ads</t>
        </is>
      </c>
      <c r="D23" s="125" t="n">
        <v>31.92</v>
      </c>
      <c r="E23" s="125" t="n"/>
      <c r="F23" t="inlineStr">
        <is>
          <t>Daily click-through bill</t>
        </is>
      </c>
    </row>
    <row r="24">
      <c r="A24" t="inlineStr">
        <is>
          <t>2026-02</t>
        </is>
      </c>
      <c r="B24" t="inlineStr">
        <is>
          <t>JE 2 — Fees &amp; Shipping Booked</t>
        </is>
      </c>
      <c r="C24" t="inlineStr">
        <is>
          <t>Shipping Expense</t>
        </is>
      </c>
      <c r="D24" s="125" t="n">
        <v>15.72</v>
      </c>
      <c r="E24" s="125" t="n"/>
      <c r="F24" t="inlineStr">
        <is>
          <t>USPS labels purchased on platform</t>
        </is>
      </c>
    </row>
    <row r="25">
      <c r="A25" t="inlineStr">
        <is>
          <t>2026-02</t>
        </is>
      </c>
      <c r="B25" t="inlineStr">
        <is>
          <t>JE 2 — Fees &amp; Shipping Booked</t>
        </is>
      </c>
      <c r="C25" t="inlineStr">
        <is>
          <t>Etsy Receivable</t>
        </is>
      </c>
      <c r="D25" s="125" t="n"/>
      <c r="E25" s="125" t="n">
        <v>65.56999999999999</v>
      </c>
      <c r="F25" t="inlineStr">
        <is>
          <t>Settle fees against receivable</t>
        </is>
      </c>
    </row>
    <row r="26">
      <c r="A26" t="inlineStr">
        <is>
          <t>2026-02</t>
        </is>
      </c>
      <c r="B26" t="inlineStr">
        <is>
          <t>JE 3 — Cash Received</t>
        </is>
      </c>
      <c r="C26" t="inlineStr">
        <is>
          <t>Cash — Bank</t>
        </is>
      </c>
      <c r="D26" s="125" t="n">
        <v>134.8</v>
      </c>
      <c r="E26" s="125" t="n"/>
      <c r="F26" t="inlineStr">
        <is>
          <t>Deposits hitting bank in period</t>
        </is>
      </c>
    </row>
    <row r="27">
      <c r="A27" t="inlineStr">
        <is>
          <t>2026-02</t>
        </is>
      </c>
      <c r="B27" t="inlineStr">
        <is>
          <t>JE 3 — Cash Received</t>
        </is>
      </c>
      <c r="C27" t="inlineStr">
        <is>
          <t>Etsy Receivable</t>
        </is>
      </c>
      <c r="D27" s="125" t="n"/>
      <c r="E27" s="125" t="n">
        <v>134.8</v>
      </c>
      <c r="F27" t="inlineStr">
        <is>
          <t>Clear receivable as cash hits bank</t>
        </is>
      </c>
    </row>
    <row r="28">
      <c r="A28" t="inlineStr">
        <is>
          <t>2026-02</t>
        </is>
      </c>
      <c r="B28" t="inlineStr">
        <is>
          <t>JE 4 — Monthly Closing</t>
        </is>
      </c>
      <c r="C28" t="inlineStr">
        <is>
          <t>Listing Fee</t>
        </is>
      </c>
      <c r="D28" s="125" t="n">
        <v>2.8</v>
      </c>
      <c r="E28" s="125" t="n"/>
      <c r="F28" t="inlineStr">
        <is>
          <t>Listing fees net of credits</t>
        </is>
      </c>
    </row>
    <row r="29">
      <c r="A29" t="inlineStr">
        <is>
          <t>2026-02</t>
        </is>
      </c>
      <c r="B29" t="inlineStr">
        <is>
          <t>JE 4 — Monthly Closing</t>
        </is>
      </c>
      <c r="C29" t="inlineStr">
        <is>
          <t>Refund — Revenue Reversal</t>
        </is>
      </c>
      <c r="D29" s="125" t="n">
        <v>32.03</v>
      </c>
      <c r="E29" s="125" t="n"/>
      <c r="F29" t="inlineStr">
        <is>
          <t>Refunds reverse revenue</t>
        </is>
      </c>
    </row>
    <row r="30">
      <c r="A30" t="inlineStr">
        <is>
          <t>2026-02</t>
        </is>
      </c>
      <c r="B30" t="inlineStr">
        <is>
          <t>JE 4 — Monthly Closing</t>
        </is>
      </c>
      <c r="C30" t="inlineStr">
        <is>
          <t>Etsy Receivable</t>
        </is>
      </c>
      <c r="D30" s="125" t="n"/>
      <c r="E30" s="125" t="n">
        <v>34.83</v>
      </c>
      <c r="F30" t="inlineStr">
        <is>
          <t>Close listing fees + refunds</t>
        </is>
      </c>
    </row>
  </sheetData>
  <mergeCells count="2">
    <mergeCell ref="A2:F2"/>
    <mergeCell ref="A1:F1"/>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tableParts count="1">
    <tablePart xmlns:r="http://schemas.openxmlformats.org/officeDocument/2006/relationships" r:id="rId1"/>
  </tableParts>
</worksheet>
</file>

<file path=xl/worksheets/sheet7.xml><?xml version="1.0" encoding="utf-8"?>
<worksheet xmlns="http://schemas.openxmlformats.org/spreadsheetml/2006/main">
  <sheetPr filterMode="0">
    <outlinePr summaryBelow="1" summaryRight="1"/>
    <pageSetUpPr fitToPage="0"/>
  </sheetPr>
  <dimension ref="A1:O6"/>
  <sheetViews>
    <sheetView showFormulas="0" showGridLines="0" showRowColHeaders="1" showZeros="1" rightToLeft="0" tabSelected="0" showOutlineSymbols="1" defaultGridColor="1"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baseColWidth="8" defaultColWidth="8.6796875" defaultRowHeight="15" customHeight="0" zeroHeight="0" outlineLevelRow="0"/>
  <cols>
    <col width="10" customWidth="1" style="63" min="1" max="1"/>
    <col width="13" customWidth="1" style="63" min="2" max="3"/>
    <col width="14" customWidth="1" style="63" min="4" max="5"/>
    <col width="13" customWidth="1" style="63" min="6" max="6"/>
    <col width="14" customWidth="1" style="63" min="7" max="9"/>
    <col width="12" customWidth="1" style="63" min="10" max="10"/>
    <col width="14" customWidth="1" style="63" min="11" max="11"/>
    <col width="10" customWidth="1" style="63" min="12" max="12"/>
    <col width="13" customWidth="1" style="63" min="13" max="13"/>
    <col width="12" customWidth="1" style="63" min="14" max="14"/>
    <col width="11" customWidth="1" style="63" min="15" max="15"/>
  </cols>
  <sheetData>
    <row r="1" ht="24" customHeight="1" s="64">
      <c r="A1" s="122" t="inlineStr">
        <is>
          <t>Periods — per-month aggregates (auto-generated)</t>
        </is>
      </c>
    </row>
    <row r="2" ht="15" customHeight="1" s="64">
      <c r="A2" s="123" t="inlineStr">
        <is>
          <t>Output of qry_Periods. Powers the Dashboard.</t>
        </is>
      </c>
    </row>
    <row r="4" ht="21.75" customHeight="1" s="64">
      <c r="A4" s="72" t="inlineStr">
        <is>
          <t>Period</t>
        </is>
      </c>
      <c r="B4" s="72" t="inlineStr">
        <is>
          <t>Gross Sales</t>
        </is>
      </c>
      <c r="C4" s="72" t="inlineStr">
        <is>
          <t>Refunds</t>
        </is>
      </c>
      <c r="D4" s="72" t="inlineStr">
        <is>
          <t>Transaction Fees</t>
        </is>
      </c>
      <c r="E4" s="72" t="inlineStr">
        <is>
          <t>Processing Fees</t>
        </is>
      </c>
      <c r="F4" s="72" t="inlineStr">
        <is>
          <t>Ads Spend</t>
        </is>
      </c>
      <c r="G4" s="72" t="inlineStr">
        <is>
          <t>Shipping Labels</t>
        </is>
      </c>
      <c r="H4" s="72" t="inlineStr">
        <is>
          <t>Listing Fees (net)</t>
        </is>
      </c>
      <c r="I4" s="72" t="inlineStr">
        <is>
          <t>Total Etsy Fees</t>
        </is>
      </c>
      <c r="J4" s="72" t="inlineStr">
        <is>
          <t>COGS</t>
        </is>
      </c>
      <c r="K4" s="72" t="inlineStr">
        <is>
          <t>Net Cash to Bank</t>
        </is>
      </c>
      <c r="L4" s="72" t="inlineStr">
        <is>
          <t>Order Count</t>
        </is>
      </c>
      <c r="M4" s="72" t="inlineStr">
        <is>
          <t>Effective Fee %</t>
        </is>
      </c>
      <c r="N4" s="72" t="inlineStr">
        <is>
          <t>Net Margin %</t>
        </is>
      </c>
      <c r="O4" s="72" t="inlineStr">
        <is>
          <t>AOV</t>
        </is>
      </c>
    </row>
    <row r="5" ht="15" customHeight="1" s="64">
      <c r="A5" t="inlineStr">
        <is>
          <t>2025-10</t>
        </is>
      </c>
      <c r="B5" s="125" t="n">
        <v>129.56</v>
      </c>
      <c r="C5" s="125" t="n">
        <v>-163.72</v>
      </c>
      <c r="D5" s="125" t="n">
        <v>-2.08</v>
      </c>
      <c r="E5" s="125" t="n">
        <v>-1.27</v>
      </c>
      <c r="F5" s="125" t="n">
        <v>23.32</v>
      </c>
      <c r="G5" s="125" t="n">
        <v>4.8</v>
      </c>
      <c r="H5" s="125" t="n">
        <v>-1</v>
      </c>
      <c r="I5" s="125">
        <f>SUM(D5:H5)</f>
        <v/>
      </c>
      <c r="J5" s="125" t="n">
        <v>0</v>
      </c>
      <c r="K5" s="125" t="n">
        <v>64.77</v>
      </c>
      <c r="L5" t="n">
        <v>1</v>
      </c>
      <c r="M5" s="126">
        <f>IFERROR(I5/B5,0)</f>
        <v/>
      </c>
      <c r="N5" s="126">
        <f>IFERROR((B5+C5-I5-J5)/B5,0)</f>
        <v/>
      </c>
      <c r="O5" s="125">
        <f>IFERROR(B5/L5,0)</f>
        <v/>
      </c>
    </row>
    <row r="6" ht="15" customHeight="1" s="64">
      <c r="A6" t="inlineStr">
        <is>
          <t>2026-02</t>
        </is>
      </c>
      <c r="B6" s="125" t="n">
        <v>220.54</v>
      </c>
      <c r="C6" s="125" t="n">
        <v>-32.03</v>
      </c>
      <c r="D6" s="125" t="n">
        <v>11.28</v>
      </c>
      <c r="E6" s="125" t="n">
        <v>6.65</v>
      </c>
      <c r="F6" s="125" t="n">
        <v>31.92</v>
      </c>
      <c r="G6" s="125" t="n">
        <v>15.72</v>
      </c>
      <c r="H6" s="125" t="n">
        <v>2.8</v>
      </c>
      <c r="I6" s="125">
        <f>SUM(D6:H6)</f>
        <v/>
      </c>
      <c r="J6" s="125" t="n">
        <v>34.75</v>
      </c>
      <c r="K6" s="125" t="n">
        <v>134.8</v>
      </c>
      <c r="L6" t="n">
        <v>4</v>
      </c>
      <c r="M6" s="126">
        <f>IFERROR(I6/B6,0)</f>
        <v/>
      </c>
      <c r="N6" s="126">
        <f>IFERROR((B6+C6-I6-J6)/B6,0)</f>
        <v/>
      </c>
      <c r="O6" s="125">
        <f>IFERROR(B6/L6,0)</f>
        <v/>
      </c>
    </row>
    <row r="7" ht="15" customHeight="1" s="64"/>
  </sheetData>
  <mergeCells count="2">
    <mergeCell ref="A1:O1"/>
    <mergeCell ref="A2:O2"/>
  </mergeCells>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tableParts count="1">
    <tablePart xmlns:r="http://schemas.openxmlformats.org/officeDocument/2006/relationships" r:id="rId1"/>
  </tableParts>
</worksheet>
</file>

<file path=xl/worksheets/sheet8.xml><?xml version="1.0" encoding="utf-8"?>
<worksheet xmlns="http://schemas.openxmlformats.org/spreadsheetml/2006/main">
  <sheetPr filterMode="0">
    <outlinePr summaryBelow="1" summaryRight="1"/>
    <pageSetUpPr fitToPage="0"/>
  </sheetPr>
  <dimension ref="A1:B88"/>
  <sheetViews>
    <sheetView showFormulas="0" showGridLines="0" showRowColHeaders="1" showZeros="1" rightToLeft="0" tabSelected="0" showOutlineSymbols="1" defaultGridColor="1" view="normal" topLeftCell="A1" colorId="64" zoomScale="100" zoomScaleNormal="100" zoomScalePageLayoutView="100" workbookViewId="0">
      <selection pane="topLeft" activeCell="A1" activeCellId="0" sqref="A1"/>
    </sheetView>
  </sheetViews>
  <sheetFormatPr baseColWidth="8" defaultColWidth="8.6796875" defaultRowHeight="15" customHeight="0" zeroHeight="0" outlineLevelRow="0"/>
  <cols>
    <col width="5" customWidth="1" style="63" min="1" max="1"/>
    <col width="140" customWidth="1" style="63" min="2" max="2"/>
  </cols>
  <sheetData>
    <row r="1" ht="15" customHeight="1" s="64">
      <c r="A1" s="127" t="inlineStr">
        <is>
          <t>Power Query M code — paste into Excel Data → Get Data → Blank Query → Advanced Editor</t>
        </is>
      </c>
    </row>
    <row r="3" ht="15" customHeight="1" s="64">
      <c r="B3" s="128" t="inlineStr">
        <is>
          <t>// === qry_Raw ===</t>
        </is>
      </c>
    </row>
    <row r="4" ht="15" customHeight="1" s="64">
      <c r="B4" s="129" t="inlineStr">
        <is>
          <t>let</t>
        </is>
      </c>
    </row>
    <row r="5" ht="15" customHeight="1" s="64">
      <c r="B5" s="129" t="inlineStr">
        <is>
          <t xml:space="preserve">    SourcePath = Excel.CurrentWorkbook(){[Name="tbl_SourcePath"]}[Content]{0}[Path],</t>
        </is>
      </c>
    </row>
    <row r="6" ht="15" customHeight="1" s="64">
      <c r="B6" s="129" t="inlineStr">
        <is>
          <t xml:space="preserve">    Source = Csv.Document(File.Contents(SourcePath),[Delimiter=",", Columns=9, Encoding=65001, QuoteStyle=QuoteStyle.Csv]),</t>
        </is>
      </c>
    </row>
    <row r="7" ht="15" customHeight="1" s="64">
      <c r="B7" s="129" t="inlineStr">
        <is>
          <t xml:space="preserve">    Promoted = Table.PromoteHeaders(Source, [PromoteAllScalars=true]),</t>
        </is>
      </c>
    </row>
    <row r="8" ht="15" customHeight="1" s="64">
      <c r="B8" s="129" t="inlineStr">
        <is>
          <t xml:space="preserve">    Typed = Table.TransformColumnTypes(Promoted,{</t>
        </is>
      </c>
    </row>
    <row r="9" ht="15" customHeight="1" s="64">
      <c r="B9" s="129" t="inlineStr">
        <is>
          <t xml:space="preserve">        {"Date", type date}, {"Type", type text}, {"Title", type text}, {"Info", type text},</t>
        </is>
      </c>
    </row>
    <row r="10" ht="15" customHeight="1" s="64">
      <c r="B10" s="129" t="inlineStr">
        <is>
          <t xml:space="preserve">        {"Currency", type text}, {"Amount", type text}, {"Fees &amp; Taxes", type text},</t>
        </is>
      </c>
    </row>
    <row r="11" ht="15" customHeight="1" s="64">
      <c r="B11" s="129" t="inlineStr">
        <is>
          <t xml:space="preserve">        {"Net", type text}, {"Tax Details", type text}}),</t>
        </is>
      </c>
    </row>
    <row r="12" ht="15" customHeight="1" s="64">
      <c r="B12" s="129" t="inlineStr">
        <is>
          <t xml:space="preserve">    CleanAmount = Table.TransformColumns(Typed, {</t>
        </is>
      </c>
    </row>
    <row r="13" ht="15" customHeight="1" s="64">
      <c r="B13" s="129" t="inlineStr">
        <is>
          <t xml:space="preserve">        {"Amount", each try Number.FromText(Text.Replace(Text.Replace(_,"$",""),",","")) otherwise 0, type number},</t>
        </is>
      </c>
    </row>
    <row r="14" ht="15" customHeight="1" s="64">
      <c r="B14" s="129" t="inlineStr">
        <is>
          <t xml:space="preserve">        {"Fees &amp; Taxes", each try Number.FromText(Text.Replace(Text.Replace(_,"$",""),",","")) otherwise 0, type number},</t>
        </is>
      </c>
    </row>
    <row r="15" ht="15" customHeight="1" s="64">
      <c r="B15" s="129" t="inlineStr">
        <is>
          <t xml:space="preserve">        {"Net", each try Number.FromText(Text.Replace(Text.Replace(_,"$",""),",","")) otherwise 0, type number}})</t>
        </is>
      </c>
    </row>
    <row r="16" ht="15" customHeight="1" s="64">
      <c r="B16" s="129" t="inlineStr">
        <is>
          <t>in</t>
        </is>
      </c>
    </row>
    <row r="17" ht="15" customHeight="1" s="64">
      <c r="B17" s="129" t="inlineStr">
        <is>
          <t xml:space="preserve">    CleanAmount</t>
        </is>
      </c>
    </row>
    <row r="20" ht="15" customHeight="1" s="64">
      <c r="B20" s="128" t="inlineStr">
        <is>
          <t>// === qry_Transactions ===</t>
        </is>
      </c>
    </row>
    <row r="21" ht="15" customHeight="1" s="64">
      <c r="B21" s="129" t="inlineStr">
        <is>
          <t>let</t>
        </is>
      </c>
    </row>
    <row r="22" ht="15" customHeight="1" s="64">
      <c r="B22" s="129" t="inlineStr">
        <is>
          <t xml:space="preserve">    Src = qry_Raw,</t>
        </is>
      </c>
    </row>
    <row r="23" ht="15" customHeight="1" s="64">
      <c r="B23" s="129" t="inlineStr">
        <is>
          <t xml:space="preserve">    Orders = Table.SelectRows(Src, each Text.Contains([Info], "Order #")),</t>
        </is>
      </c>
    </row>
    <row r="24" ht="15" customHeight="1" s="64">
      <c r="B24" s="129" t="inlineStr">
        <is>
          <t xml:space="preserve">    ExtractOrderID = Table.AddColumn(Orders, "Order ID", each Text.BetweenDelimiters([Info], "Order #", "")),</t>
        </is>
      </c>
    </row>
    <row r="25" ht="15" customHeight="1" s="64">
      <c r="B25" s="129" t="inlineStr">
        <is>
          <t xml:space="preserve">    Grouped = Table.Group(ExtractOrderID, {"Order ID"}, {</t>
        </is>
      </c>
    </row>
    <row r="26" ht="15" customHeight="1" s="64">
      <c r="B26" s="129" t="inlineStr">
        <is>
          <t xml:space="preserve">        {"Date", each List.Min([Date]), type date},</t>
        </is>
      </c>
    </row>
    <row r="27" ht="15" customHeight="1" s="64">
      <c r="B27" s="129" t="inlineStr">
        <is>
          <t xml:space="preserve">        {"Gross Sale", each List.Sum(Table.SelectRows(_, each [Type]="Sale")[Amount]), type number},</t>
        </is>
      </c>
    </row>
    <row r="28" ht="15" customHeight="1" s="64">
      <c r="B28" s="129" t="inlineStr">
        <is>
          <t xml:space="preserve">        {"Refund Amount", each List.Sum(Table.SelectRows(_, each [Type]="Refund")[Amount]), type number},</t>
        </is>
      </c>
    </row>
    <row r="29" ht="15" customHeight="1" s="64">
      <c r="B29" s="129" t="inlineStr">
        <is>
          <t xml:space="preserve">        {"Sales Tax Collected", each -List.Sum(Table.SelectRows(_, each [Type]="Tax" and Text.Contains([Title],"paid by buyer"))[#"Fees &amp; Taxes"]), type number},</t>
        </is>
      </c>
    </row>
    <row r="30" ht="15" customHeight="1" s="64">
      <c r="B30" s="129" t="inlineStr">
        <is>
          <t xml:space="preserve">        {"Transaction Fee", each List.Sum(Table.SelectRows(_, each [Type]="Fee" and Text.Contains([Title],"Transaction fee"))[#"Fees &amp; Taxes"]), type number},</t>
        </is>
      </c>
    </row>
    <row r="31" ht="15" customHeight="1" s="64">
      <c r="B31" s="129" t="inlineStr">
        <is>
          <t xml:space="preserve">        {"Processing Fee", each List.Sum(Table.SelectRows(_, each [Type]="Fee" and Text.Contains([Title],"Processing fee"))[#"Fees &amp; Taxes"]), type number}}),</t>
        </is>
      </c>
    </row>
    <row r="32" ht="15" customHeight="1" s="64">
      <c r="B32" s="129" t="inlineStr">
        <is>
          <t xml:space="preserve">    AddItemNet = Table.AddColumn(Grouped, "Item Net", each [Gross Sale] + [Refund Amount], type number),</t>
        </is>
      </c>
    </row>
    <row r="33" ht="15" customHeight="1" s="64">
      <c r="B33" s="129" t="inlineStr">
        <is>
          <t xml:space="preserve">    AddNetPayout = Table.AddColumn(AddItemNet, "Net Payout", each [Item Net] + [Transaction Fee] + [Processing Fee], type number),</t>
        </is>
      </c>
    </row>
    <row r="34" ht="15" customHeight="1" s="64">
      <c r="B34" s="129" t="inlineStr">
        <is>
          <t xml:space="preserve">    AddPeriod = Table.AddColumn(AddNetPayout, "Period", each Date.ToText([Date], "yyyy-MM"), type text),</t>
        </is>
      </c>
    </row>
    <row r="35" ht="15" customHeight="1" s="64">
      <c r="B35" s="129" t="inlineStr">
        <is>
          <t xml:space="preserve">    MergeListings = Table.NestedJoin(AddPeriod, {"Order ID"}, qry_OrderToListing, {"Order ID"}, "L", JoinKind.LeftOuter),</t>
        </is>
      </c>
    </row>
    <row r="36" ht="15" customHeight="1" s="64">
      <c r="B36" s="129" t="inlineStr">
        <is>
          <t xml:space="preserve">    ExpandedL = Table.ExpandTableColumn(MergeListings, "L", {"Listing ID"}),</t>
        </is>
      </c>
    </row>
    <row r="37" ht="15" customHeight="1" s="64">
      <c r="B37" s="129" t="inlineStr">
        <is>
          <t xml:space="preserve">    JoinListings = Table.NestedJoin(ExpandedL, {"Listing ID"}, tbl_Listings, {"Listing ID"}, "Lst", JoinKind.LeftOuter),</t>
        </is>
      </c>
    </row>
    <row r="38" ht="15" customHeight="1" s="64">
      <c r="B38" s="129" t="inlineStr">
        <is>
          <t xml:space="preserve">    ExpandedLst = Table.ExpandTableColumn(JoinListings, "Lst", {"Title", "COGS per Unit"})</t>
        </is>
      </c>
    </row>
    <row r="39" ht="15" customHeight="1" s="64">
      <c r="B39" s="129" t="inlineStr">
        <is>
          <t>in</t>
        </is>
      </c>
    </row>
    <row r="40" ht="15" customHeight="1" s="64">
      <c r="B40" s="129" t="inlineStr">
        <is>
          <t xml:space="preserve">    ExpandedLst</t>
        </is>
      </c>
    </row>
    <row r="43" ht="15" customHeight="1" s="64">
      <c r="B43" s="128" t="inlineStr">
        <is>
          <t>// === qry_FeeBreakdown ===</t>
        </is>
      </c>
    </row>
    <row r="44" ht="15" customHeight="1" s="64">
      <c r="B44" s="129" t="inlineStr">
        <is>
          <t>let</t>
        </is>
      </c>
    </row>
    <row r="45" ht="15" customHeight="1" s="64">
      <c r="B45" s="129" t="inlineStr">
        <is>
          <t xml:space="preserve">    Src = qry_Transactions,</t>
        </is>
      </c>
    </row>
    <row r="46" ht="15" customHeight="1" s="64">
      <c r="B46" s="129" t="inlineStr">
        <is>
          <t xml:space="preserve">    AddListingFee = Table.AddColumn(Src, "Listing Fee", each 0.20, type number),</t>
        </is>
      </c>
    </row>
    <row r="47" ht="15" customHeight="1" s="64">
      <c r="B47" s="129" t="inlineStr">
        <is>
          <t xml:space="preserve">    AddOffsiteAds = Table.AddColumn(AddListingFee, "Offsite Ads", each 0, type number),</t>
        </is>
      </c>
    </row>
    <row r="48" ht="15" customHeight="1" s="64">
      <c r="B48" s="129" t="inlineStr">
        <is>
          <t xml:space="preserve">    AddAdsAlloc   = Table.AddColumn(AddOffsiteAds, "Ads Allocated", each 0, type number),</t>
        </is>
      </c>
    </row>
    <row r="49" ht="15" customHeight="1" s="64">
      <c r="B49" s="129" t="inlineStr">
        <is>
          <t xml:space="preserve">    AddTotalFees  = Table.AddColumn(AddAdsAlloc, "Total Fees", each -[Transaction Fee] - [Processing Fee] + [Listing Fee] + [Ads Allocated] + [Offsite Ads], type number)</t>
        </is>
      </c>
    </row>
    <row r="50" ht="15" customHeight="1" s="64">
      <c r="B50" s="129" t="inlineStr">
        <is>
          <t>in</t>
        </is>
      </c>
    </row>
    <row r="51" ht="15" customHeight="1" s="64">
      <c r="B51" s="129" t="inlineStr">
        <is>
          <t xml:space="preserve">    AddTotalFees</t>
        </is>
      </c>
    </row>
    <row r="54" ht="15" customHeight="1" s="64">
      <c r="B54" s="128" t="inlineStr">
        <is>
          <t>// === qry_JournalEntries ===</t>
        </is>
      </c>
    </row>
    <row r="55" ht="15" customHeight="1" s="64">
      <c r="B55" s="129" t="inlineStr">
        <is>
          <t>let</t>
        </is>
      </c>
    </row>
    <row r="56" ht="15" customHeight="1" s="64">
      <c r="B56" s="129" t="inlineStr">
        <is>
          <t xml:space="preserve">    Src = qry_FeeBreakdown,</t>
        </is>
      </c>
    </row>
    <row r="57" ht="15" customHeight="1" s="64">
      <c r="B57" s="129" t="inlineStr">
        <is>
          <t xml:space="preserve">    Grouped = Table.Group(Src, {"Period"}, {</t>
        </is>
      </c>
    </row>
    <row r="58" ht="15" customHeight="1" s="64">
      <c r="B58" s="129" t="inlineStr">
        <is>
          <t xml:space="preserve">        {"Gross", each List.Sum([Gross Sale]), type number},</t>
        </is>
      </c>
    </row>
    <row r="59" ht="15" customHeight="1" s="64">
      <c r="B59" s="129" t="inlineStr">
        <is>
          <t xml:space="preserve">        {"Refunds", each List.Sum([Refund Amount]), type number},</t>
        </is>
      </c>
    </row>
    <row r="60" ht="15" customHeight="1" s="64">
      <c r="B60" s="129" t="inlineStr">
        <is>
          <t xml:space="preserve">        {"TaxCollected", each List.Sum([Sales Tax Collected]), type number},</t>
        </is>
      </c>
    </row>
    <row r="61" ht="15" customHeight="1" s="64">
      <c r="B61" s="129" t="inlineStr">
        <is>
          <t xml:space="preserve">        {"TxnFee", each List.Sum([Transaction Fee]), type number},</t>
        </is>
      </c>
    </row>
    <row r="62" ht="15" customHeight="1" s="64">
      <c r="B62" s="129" t="inlineStr">
        <is>
          <t xml:space="preserve">        {"ProcFee", each List.Sum([Processing Fee]), type number}}),</t>
        </is>
      </c>
    </row>
    <row r="63" ht="15" customHeight="1" s="64">
      <c r="B63" s="129" t="inlineStr">
        <is>
          <t xml:space="preserve">    // Materialize JE rows: one row per (Period, JE Type, Account)</t>
        </is>
      </c>
    </row>
    <row r="64" ht="15" customHeight="1" s="64">
      <c r="B64" s="129" t="inlineStr">
        <is>
          <t xml:space="preserve">    JE1 = Table.AddColumn(Grouped, "JE1", each {</t>
        </is>
      </c>
    </row>
    <row r="65" ht="15" customHeight="1" s="64">
      <c r="B65" s="129" t="inlineStr">
        <is>
          <t xml:space="preserve">        [Period=[Period], JE_Type="JE 1 — Sale Recognition", Account="Etsy Receivable", Debit=[Gross]+[TaxCollected], Credit=0],</t>
        </is>
      </c>
    </row>
    <row r="66" ht="15" customHeight="1" s="64">
      <c r="B66" s="129" t="inlineStr">
        <is>
          <t xml:space="preserve">        [Period=[Period], JE_Type="JE 1 — Sale Recognition", Account="Sales Revenue",    Debit=0, Credit=[Gross]],</t>
        </is>
      </c>
    </row>
    <row r="67" ht="15" customHeight="1" s="64">
      <c r="B67" s="129" t="inlineStr">
        <is>
          <t xml:space="preserve">        [Period=[Period], JE_Type="JE 1 — Sale Recognition", Account="Sales Tax Payable",Debit=0, Credit=[TaxCollected]]</t>
        </is>
      </c>
    </row>
    <row r="68" ht="15" customHeight="1" s="64">
      <c r="B68" s="129" t="inlineStr">
        <is>
          <t xml:space="preserve">    }),</t>
        </is>
      </c>
    </row>
    <row r="69" ht="15" customHeight="1" s="64">
      <c r="B69" s="129" t="inlineStr">
        <is>
          <t xml:space="preserve">    Expanded = Table.ExpandListColumn(JE1, "JE1"),</t>
        </is>
      </c>
    </row>
    <row r="70" ht="15" customHeight="1" s="64">
      <c r="B70" s="129" t="inlineStr">
        <is>
          <t xml:space="preserve">    Flat = Table.ExpandRecordColumn(Expanded, "JE1", {"Period","JE_Type","Account","Debit","Credit"}, {"P","T","A","D","C"})</t>
        </is>
      </c>
    </row>
    <row r="71" ht="15" customHeight="1" s="64">
      <c r="B71" s="129" t="inlineStr">
        <is>
          <t>in</t>
        </is>
      </c>
    </row>
    <row r="72" ht="15" customHeight="1" s="64">
      <c r="B72" s="129" t="inlineStr">
        <is>
          <t xml:space="preserve">    Flat</t>
        </is>
      </c>
    </row>
    <row r="75" ht="15" customHeight="1" s="64">
      <c r="B75" s="128" t="inlineStr">
        <is>
          <t>// === qry_Periods ===</t>
        </is>
      </c>
    </row>
    <row r="76" ht="15" customHeight="1" s="64">
      <c r="B76" s="129" t="inlineStr">
        <is>
          <t>let</t>
        </is>
      </c>
    </row>
    <row r="77" ht="15" customHeight="1" s="64">
      <c r="B77" s="129" t="inlineStr">
        <is>
          <t xml:space="preserve">    Src = qry_FeeBreakdown,</t>
        </is>
      </c>
    </row>
    <row r="78" ht="15" customHeight="1" s="64">
      <c r="B78" s="129" t="inlineStr">
        <is>
          <t xml:space="preserve">    Agg = Table.Group(Src, {"Period"}, {</t>
        </is>
      </c>
    </row>
    <row r="79" ht="15" customHeight="1" s="64">
      <c r="B79" s="129" t="inlineStr">
        <is>
          <t xml:space="preserve">        {"Gross Sales", each List.Sum([Gross Sale]), type number},</t>
        </is>
      </c>
    </row>
    <row r="80" ht="15" customHeight="1" s="64">
      <c r="B80" s="129" t="inlineStr">
        <is>
          <t xml:space="preserve">        {"Refunds",     each List.Sum([Refund Amount]), type number},</t>
        </is>
      </c>
    </row>
    <row r="81" ht="15" customHeight="1" s="64">
      <c r="B81" s="129" t="inlineStr">
        <is>
          <t xml:space="preserve">        {"Total Fees",  each List.Sum([Total Fees]), type number},</t>
        </is>
      </c>
    </row>
    <row r="82" ht="15" customHeight="1" s="64">
      <c r="B82" s="129" t="inlineStr">
        <is>
          <t xml:space="preserve">        {"COGS",        each List.Sum([COGS per Unit]), type number},</t>
        </is>
      </c>
    </row>
    <row r="83" ht="15" customHeight="1" s="64">
      <c r="B83" s="129" t="inlineStr">
        <is>
          <t xml:space="preserve">        {"Orders",      each Table.RowCount(_), Int64.Type}}),</t>
        </is>
      </c>
    </row>
    <row r="84" ht="15" customHeight="1" s="64">
      <c r="B84" s="129" t="inlineStr">
        <is>
          <t xml:space="preserve">    AddEffFee = Table.AddColumn(Agg, "Effective Fee %", each [Total Fees] / [Gross Sales]),</t>
        </is>
      </c>
    </row>
    <row r="85" ht="15" customHeight="1" s="64">
      <c r="B85" s="129" t="inlineStr">
        <is>
          <t xml:space="preserve">    AddMargin = Table.AddColumn(AddEffFee, "Net Margin %", each ([Gross Sales]+[Refunds]-[Total Fees]-[COGS])/[Gross Sales]),</t>
        </is>
      </c>
    </row>
    <row r="86" ht="15" customHeight="1" s="64">
      <c r="B86" s="129" t="inlineStr">
        <is>
          <t xml:space="preserve">    AddAOV    = Table.AddColumn(AddMargin, "AOV", each [Gross Sales] / [Orders])</t>
        </is>
      </c>
    </row>
    <row r="87" ht="15" customHeight="1" s="64">
      <c r="B87" s="129" t="inlineStr">
        <is>
          <t>in</t>
        </is>
      </c>
    </row>
    <row r="88" ht="15" customHeight="1" s="64">
      <c r="B88" s="129" t="inlineStr">
        <is>
          <t xml:space="preserve">    AddAOV</t>
        </is>
      </c>
    </row>
  </sheetData>
  <printOptions horizontalCentered="0" verticalCentered="0" headings="0" gridLines="0" gridLinesSet="1"/>
  <pageMargins left="0.75" right="0.75" top="1" bottom="1" header="0.511811023622047" footer="0.511811023622047"/>
  <pageSetup orientation="portrait" paperSize="9" scale="100" fitToHeight="1" fitToWidth="1" pageOrder="downThenOver" blackAndWhite="0" draft="0" horizontalDpi="300" verticalDpi="300" copies="1"/>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language xmlns:dc="http://purl.org/dc/elements/1.1/">en-US</dc:language>
  <dcterms:created xmlns:dcterms="http://purl.org/dc/terms/" xmlns:xsi="http://www.w3.org/2001/XMLSchema-instance" xsi:type="dcterms:W3CDTF">2026-05-11T14:00:08Z</dcterms:created>
  <dcterms:modified xmlns:dcterms="http://purl.org/dc/terms/" xmlns:xsi="http://www.w3.org/2001/XMLSchema-instance" xsi:type="dcterms:W3CDTF">2026-05-11T14:29:59Z</dcterms:modified>
  <cp:revision>1</cp:revision>
</cp:coreProperties>
</file>